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4" lowestEdited="4" rupBuild="4506"/><workbookPr defaultThemeVersion="124226"/><bookViews><workbookView xWindow="-15" yWindow="-15" windowWidth="8865" windowHeight="7425" tabRatio="676" activeTab="6"/></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25725"/></workbook>
</file>

<file path=xl/calcChain.xml><?xml version="1.0" encoding="utf-8"?>
<calcChain xmlns="http://schemas.openxmlformats.org/spreadsheetml/2006/main">
  <c r="M129" i="1"/>
  <c r="L129"/>
  <c r="K129"/>
  <c r="I213" i="2"/>
  <c r="K213"/>
  <c r="L213"/>
  <c r="I214"/>
  <c r="K214"/>
  <c r="L214"/>
  <c r="I215"/>
  <c r="K215"/>
  <c r="L215"/>
  <c r="G135" i="1" l="1"/>
  <c r="H135"/>
  <c r="I135"/>
  <c r="J135"/>
  <c r="L120"/>
  <c r="M120"/>
  <c r="L115"/>
  <c r="M115"/>
  <c r="L108"/>
  <c r="M108"/>
  <c r="K120"/>
  <c r="K115"/>
  <c r="K108"/>
  <c r="E8" i="8"/>
  <c r="U2" i="4"/>
  <c r="E8" s="1"/>
  <c r="H88" i="8"/>
  <c r="G88"/>
  <c r="F88"/>
  <c r="E88"/>
  <c r="D88"/>
  <c r="C88"/>
  <c r="H87"/>
  <c r="G87"/>
  <c r="F87"/>
  <c r="E87"/>
  <c r="D87"/>
  <c r="C87"/>
  <c r="H86"/>
  <c r="G86"/>
  <c r="F86"/>
  <c r="E86"/>
  <c r="D86"/>
  <c r="C86"/>
  <c r="X79"/>
  <c r="W79"/>
  <c r="U79"/>
  <c r="H72"/>
  <c r="G72"/>
  <c r="F72"/>
  <c r="E72"/>
  <c r="D72"/>
  <c r="C72"/>
  <c r="I88"/>
  <c r="P87"/>
  <c r="N87"/>
  <c r="L87"/>
  <c r="J87"/>
  <c r="M86"/>
  <c r="I86"/>
  <c r="Z62"/>
  <c r="T79" s="1"/>
  <c r="Y62"/>
  <c r="S79" s="1"/>
  <c r="X62"/>
  <c r="W62"/>
  <c r="U62"/>
  <c r="T62"/>
  <c r="Q62"/>
  <c r="P62"/>
  <c r="O62"/>
  <c r="N62"/>
  <c r="M62"/>
  <c r="L62"/>
  <c r="K62"/>
  <c r="J62"/>
  <c r="H62"/>
  <c r="G62"/>
  <c r="F62"/>
  <c r="E62"/>
  <c r="D62"/>
  <c r="C62"/>
  <c r="J2"/>
  <c r="G2" i="6"/>
  <c r="A6" i="2"/>
  <c r="A215" s="1"/>
  <c r="A26" i="6" s="1"/>
  <c r="E4"/>
  <c r="F4"/>
  <c r="G4"/>
  <c r="H4"/>
  <c r="I4"/>
  <c r="J4"/>
  <c r="K4"/>
  <c r="L4"/>
  <c r="M4"/>
  <c r="N4"/>
  <c r="D4"/>
  <c r="A37" i="2" l="1"/>
  <c r="K7" i="3" s="1"/>
  <c r="A213" i="2"/>
  <c r="A24" i="6" s="1"/>
  <c r="A59" i="2"/>
  <c r="A214"/>
  <c r="A25" i="6" s="1"/>
  <c r="L135" i="1"/>
  <c r="K135"/>
  <c r="M135"/>
  <c r="A89" i="2"/>
  <c r="B84" i="1" s="1"/>
  <c r="A87" i="2"/>
  <c r="B79" i="1" s="1"/>
  <c r="A90" i="2"/>
  <c r="B86" i="1" s="1"/>
  <c r="A88" i="2"/>
  <c r="B82" i="1" s="1"/>
  <c r="A39" i="2"/>
  <c r="V62" i="8"/>
  <c r="W135"/>
  <c r="X143" s="1"/>
  <c r="O72"/>
  <c r="R62"/>
  <c r="L72"/>
  <c r="L86"/>
  <c r="V79"/>
  <c r="AB62"/>
  <c r="AA62"/>
  <c r="P72"/>
  <c r="P79" s="1"/>
  <c r="P86"/>
  <c r="K87"/>
  <c r="O87"/>
  <c r="J86"/>
  <c r="J72"/>
  <c r="N86"/>
  <c r="N72"/>
  <c r="I87"/>
  <c r="I72"/>
  <c r="M87"/>
  <c r="M72"/>
  <c r="Q72"/>
  <c r="Q79" s="1"/>
  <c r="J88"/>
  <c r="N88"/>
  <c r="I62"/>
  <c r="K72"/>
  <c r="K86"/>
  <c r="O86"/>
  <c r="M88"/>
  <c r="L88"/>
  <c r="P88"/>
  <c r="K88"/>
  <c r="O88"/>
  <c r="A210" i="2"/>
  <c r="A206"/>
  <c r="A202"/>
  <c r="A198"/>
  <c r="A194"/>
  <c r="A190"/>
  <c r="A186"/>
  <c r="A182"/>
  <c r="A178"/>
  <c r="A174"/>
  <c r="A170"/>
  <c r="A166"/>
  <c r="A162"/>
  <c r="A158"/>
  <c r="A154"/>
  <c r="A150"/>
  <c r="W130" i="8" s="1"/>
  <c r="A146" i="2"/>
  <c r="A142"/>
  <c r="A138"/>
  <c r="AD56" i="8" s="1"/>
  <c r="A134" i="2"/>
  <c r="Y57" i="8" s="1"/>
  <c r="A130" i="2"/>
  <c r="W56" i="8" s="1"/>
  <c r="A126" i="2"/>
  <c r="A122"/>
  <c r="C56" i="8" s="1"/>
  <c r="A118" i="2"/>
  <c r="A114"/>
  <c r="A110"/>
  <c r="A106"/>
  <c r="A102"/>
  <c r="A98"/>
  <c r="A94"/>
  <c r="A86"/>
  <c r="B78" i="1" s="1"/>
  <c r="A82" i="2"/>
  <c r="B65" i="1" s="1"/>
  <c r="A78" i="2"/>
  <c r="B52" i="1" s="1"/>
  <c r="A71" i="2"/>
  <c r="A67"/>
  <c r="A63"/>
  <c r="A58"/>
  <c r="A54"/>
  <c r="B12" i="8" s="1"/>
  <c r="A51" i="2"/>
  <c r="A47"/>
  <c r="A43"/>
  <c r="A38"/>
  <c r="A33"/>
  <c r="A29"/>
  <c r="A25"/>
  <c r="A21"/>
  <c r="A17"/>
  <c r="A13"/>
  <c r="B10" i="8" s="1"/>
  <c r="A9" i="2"/>
  <c r="A4" i="6" s="1"/>
  <c r="A211" i="2"/>
  <c r="A207"/>
  <c r="A203"/>
  <c r="A199"/>
  <c r="A195"/>
  <c r="A191"/>
  <c r="A187"/>
  <c r="A183"/>
  <c r="A179"/>
  <c r="A175"/>
  <c r="A171"/>
  <c r="A167"/>
  <c r="A163"/>
  <c r="A159"/>
  <c r="A155"/>
  <c r="A151"/>
  <c r="AA140" i="8" s="1"/>
  <c r="A147" i="2"/>
  <c r="B139" i="8" s="1"/>
  <c r="A143" i="2"/>
  <c r="A139"/>
  <c r="T56" i="8" s="1"/>
  <c r="A135" i="2"/>
  <c r="Y58" i="8" s="1"/>
  <c r="A131" i="2"/>
  <c r="W57" i="8" s="1"/>
  <c r="A127" i="2"/>
  <c r="B65" i="8" s="1"/>
  <c r="A123" i="2"/>
  <c r="A119"/>
  <c r="A115"/>
  <c r="A111"/>
  <c r="A107"/>
  <c r="J57" i="8" s="1"/>
  <c r="A103" i="2"/>
  <c r="A99"/>
  <c r="A95"/>
  <c r="A91"/>
  <c r="B49" i="8" s="1"/>
  <c r="A83" i="2"/>
  <c r="B68" i="1" s="1"/>
  <c r="A79" i="2"/>
  <c r="B55" i="1" s="1"/>
  <c r="A75" i="2"/>
  <c r="B45" i="1" s="1"/>
  <c r="A72" i="2"/>
  <c r="A68"/>
  <c r="A64"/>
  <c r="A60"/>
  <c r="A55"/>
  <c r="B13" i="8" s="1"/>
  <c r="A52" i="2"/>
  <c r="B8" i="8" s="1"/>
  <c r="A48" i="2"/>
  <c r="A44"/>
  <c r="A40"/>
  <c r="A34"/>
  <c r="A30"/>
  <c r="A26"/>
  <c r="A22"/>
  <c r="S82" i="8" s="1"/>
  <c r="A18" i="2"/>
  <c r="A14"/>
  <c r="A10"/>
  <c r="A212"/>
  <c r="B148" i="4" s="1"/>
  <c r="A208" i="2"/>
  <c r="A204"/>
  <c r="A200"/>
  <c r="A196"/>
  <c r="A192"/>
  <c r="A188"/>
  <c r="A184"/>
  <c r="A180"/>
  <c r="A176"/>
  <c r="A172"/>
  <c r="A168"/>
  <c r="A164"/>
  <c r="A160"/>
  <c r="A156"/>
  <c r="A152"/>
  <c r="AB140" i="8" s="1"/>
  <c r="A148" i="2"/>
  <c r="B129" i="8" s="1"/>
  <c r="A144" i="2"/>
  <c r="B75" i="8" s="1"/>
  <c r="A140" i="2"/>
  <c r="T57" i="8" s="1"/>
  <c r="A136" i="2"/>
  <c r="Z58" i="8" s="1"/>
  <c r="A132" i="2"/>
  <c r="W58" i="8" s="1"/>
  <c r="A128" i="2"/>
  <c r="T66" i="8" s="1"/>
  <c r="A124" i="2"/>
  <c r="A120"/>
  <c r="B55" i="8" s="1"/>
  <c r="A116" i="2"/>
  <c r="A112"/>
  <c r="A108"/>
  <c r="A104"/>
  <c r="A100"/>
  <c r="A96"/>
  <c r="A92"/>
  <c r="B50" i="8" s="1"/>
  <c r="A84" i="2"/>
  <c r="B71" i="1" s="1"/>
  <c r="A80" i="2"/>
  <c r="B61" i="1" s="1"/>
  <c r="A76" i="2"/>
  <c r="B47" i="1" s="1"/>
  <c r="A73" i="2"/>
  <c r="A69"/>
  <c r="A65"/>
  <c r="A61"/>
  <c r="A56"/>
  <c r="A53"/>
  <c r="A49"/>
  <c r="A45"/>
  <c r="A41"/>
  <c r="A35"/>
  <c r="M7" i="3" s="1"/>
  <c r="A31" i="2"/>
  <c r="A27"/>
  <c r="A23"/>
  <c r="A19"/>
  <c r="W129" i="8" s="1"/>
  <c r="A15" i="2"/>
  <c r="A11"/>
  <c r="A209"/>
  <c r="A205"/>
  <c r="A201"/>
  <c r="A197"/>
  <c r="A193"/>
  <c r="A189"/>
  <c r="A185"/>
  <c r="A181"/>
  <c r="A177"/>
  <c r="A173"/>
  <c r="A169"/>
  <c r="A165"/>
  <c r="A161"/>
  <c r="A157"/>
  <c r="A153"/>
  <c r="B90" i="8" s="1"/>
  <c r="A149" i="2"/>
  <c r="B91" i="8" s="1"/>
  <c r="A145" i="2"/>
  <c r="A141"/>
  <c r="U57" i="8" s="1"/>
  <c r="A137" i="2"/>
  <c r="A133"/>
  <c r="X58" i="8" s="1"/>
  <c r="A129" i="2"/>
  <c r="B82" i="8" s="1"/>
  <c r="A125" i="2"/>
  <c r="A121"/>
  <c r="A117"/>
  <c r="A113"/>
  <c r="A109"/>
  <c r="A105"/>
  <c r="A101"/>
  <c r="A97"/>
  <c r="A93"/>
  <c r="B51" i="8" s="1"/>
  <c r="A85" i="2"/>
  <c r="B74" i="1" s="1"/>
  <c r="A81" i="2"/>
  <c r="B64" i="1" s="1"/>
  <c r="A77" i="2"/>
  <c r="B51" i="1" s="1"/>
  <c r="A74" i="2"/>
  <c r="A70"/>
  <c r="A66"/>
  <c r="A62"/>
  <c r="A57"/>
  <c r="A50"/>
  <c r="B7" i="8" s="1"/>
  <c r="A46" i="2"/>
  <c r="A42"/>
  <c r="A36"/>
  <c r="A32"/>
  <c r="A28"/>
  <c r="A24"/>
  <c r="A20"/>
  <c r="A16"/>
  <c r="A12"/>
  <c r="A8"/>
  <c r="G2" i="3"/>
  <c r="E2" i="1"/>
  <c r="J2" i="4"/>
  <c r="B76" i="1" l="1"/>
  <c r="B126"/>
  <c r="B117"/>
  <c r="B112"/>
  <c r="B40"/>
  <c r="B105"/>
  <c r="B89"/>
  <c r="B49"/>
  <c r="B34"/>
  <c r="C79" i="8"/>
  <c r="E79"/>
  <c r="H79"/>
  <c r="O79"/>
  <c r="D79"/>
  <c r="G79"/>
  <c r="F79"/>
  <c r="S6"/>
  <c r="P5" i="3"/>
  <c r="K79" i="8"/>
  <c r="T2"/>
  <c r="T2" i="4"/>
  <c r="L79" i="8"/>
  <c r="S62"/>
  <c r="M79"/>
  <c r="B120"/>
  <c r="B42"/>
  <c r="V142"/>
  <c r="R142"/>
  <c r="R132"/>
  <c r="F94"/>
  <c r="I85"/>
  <c r="R68"/>
  <c r="I58"/>
  <c r="AB57"/>
  <c r="V57"/>
  <c r="F16"/>
  <c r="R85"/>
  <c r="R58"/>
  <c r="S57"/>
  <c r="I132"/>
  <c r="M94"/>
  <c r="R78"/>
  <c r="T16"/>
  <c r="I142"/>
  <c r="V78"/>
  <c r="M16"/>
  <c r="T94"/>
  <c r="I78"/>
  <c r="I68"/>
  <c r="B30"/>
  <c r="B108"/>
  <c r="G78"/>
  <c r="G142"/>
  <c r="G132"/>
  <c r="K94"/>
  <c r="G68"/>
  <c r="K16"/>
  <c r="G58"/>
  <c r="G85"/>
  <c r="B95"/>
  <c r="B17"/>
  <c r="B132"/>
  <c r="B76"/>
  <c r="B68"/>
  <c r="B85"/>
  <c r="B58"/>
  <c r="U130"/>
  <c r="B140"/>
  <c r="B20"/>
  <c r="B98"/>
  <c r="C92"/>
  <c r="C14"/>
  <c r="B88"/>
  <c r="B71"/>
  <c r="U135"/>
  <c r="X141"/>
  <c r="B61"/>
  <c r="B135"/>
  <c r="X77"/>
  <c r="B101"/>
  <c r="B23"/>
  <c r="D16"/>
  <c r="D94"/>
  <c r="N142"/>
  <c r="N132"/>
  <c r="R94"/>
  <c r="N68"/>
  <c r="R16"/>
  <c r="N85"/>
  <c r="N58"/>
  <c r="N78"/>
  <c r="S78"/>
  <c r="S142"/>
  <c r="B26"/>
  <c r="B104"/>
  <c r="C78"/>
  <c r="C142"/>
  <c r="C132"/>
  <c r="G94"/>
  <c r="C68"/>
  <c r="G16"/>
  <c r="C58"/>
  <c r="C85"/>
  <c r="B29"/>
  <c r="B107"/>
  <c r="F142"/>
  <c r="F132"/>
  <c r="J94"/>
  <c r="F68"/>
  <c r="J16"/>
  <c r="F85"/>
  <c r="F58"/>
  <c r="F78"/>
  <c r="B94"/>
  <c r="B16"/>
  <c r="N93"/>
  <c r="N15"/>
  <c r="B34"/>
  <c r="B112"/>
  <c r="J142"/>
  <c r="J132"/>
  <c r="N94"/>
  <c r="J68"/>
  <c r="N16"/>
  <c r="J85"/>
  <c r="J58"/>
  <c r="J78"/>
  <c r="B1" i="6"/>
  <c r="B1" i="7"/>
  <c r="B22" i="8"/>
  <c r="B100"/>
  <c r="B37"/>
  <c r="B115"/>
  <c r="C94"/>
  <c r="C16"/>
  <c r="M85"/>
  <c r="M58"/>
  <c r="Q16"/>
  <c r="M132"/>
  <c r="M78"/>
  <c r="M68"/>
  <c r="Q94"/>
  <c r="M142"/>
  <c r="B25"/>
  <c r="B103"/>
  <c r="B40"/>
  <c r="B118"/>
  <c r="C131"/>
  <c r="G93"/>
  <c r="C67"/>
  <c r="G15"/>
  <c r="C84"/>
  <c r="C77"/>
  <c r="C57"/>
  <c r="C141"/>
  <c r="P78"/>
  <c r="P142"/>
  <c r="P132"/>
  <c r="P58"/>
  <c r="P85"/>
  <c r="P68"/>
  <c r="AD55"/>
  <c r="T65"/>
  <c r="U13"/>
  <c r="Y75"/>
  <c r="B106"/>
  <c r="B28"/>
  <c r="B121"/>
  <c r="B43"/>
  <c r="E85"/>
  <c r="E58"/>
  <c r="I16"/>
  <c r="E142"/>
  <c r="E78"/>
  <c r="E68"/>
  <c r="I94"/>
  <c r="E132"/>
  <c r="B126"/>
  <c r="B48"/>
  <c r="B105"/>
  <c r="B27"/>
  <c r="D78"/>
  <c r="D142"/>
  <c r="D132"/>
  <c r="D85"/>
  <c r="D68"/>
  <c r="H94"/>
  <c r="D58"/>
  <c r="H16"/>
  <c r="B14"/>
  <c r="B92"/>
  <c r="B45"/>
  <c r="B123"/>
  <c r="B32"/>
  <c r="B110"/>
  <c r="B35"/>
  <c r="B113"/>
  <c r="K78"/>
  <c r="K142"/>
  <c r="K132"/>
  <c r="O94"/>
  <c r="K68"/>
  <c r="O16"/>
  <c r="K58"/>
  <c r="K85"/>
  <c r="B116"/>
  <c r="B38"/>
  <c r="B41"/>
  <c r="B119"/>
  <c r="Q85"/>
  <c r="Q58"/>
  <c r="Q142"/>
  <c r="Q132"/>
  <c r="Q78"/>
  <c r="Q68"/>
  <c r="B122"/>
  <c r="B44"/>
  <c r="Y141"/>
  <c r="S84"/>
  <c r="AC56"/>
  <c r="Y77"/>
  <c r="B72"/>
  <c r="U15"/>
  <c r="B136"/>
  <c r="B52"/>
  <c r="B143"/>
  <c r="S131"/>
  <c r="U93"/>
  <c r="B79"/>
  <c r="S67"/>
  <c r="B62"/>
  <c r="B125"/>
  <c r="B47"/>
  <c r="B97"/>
  <c r="B19"/>
  <c r="B60"/>
  <c r="B134"/>
  <c r="B87"/>
  <c r="W77"/>
  <c r="W141"/>
  <c r="U134"/>
  <c r="B70"/>
  <c r="B31"/>
  <c r="B109"/>
  <c r="B46"/>
  <c r="B124"/>
  <c r="H78"/>
  <c r="H142"/>
  <c r="H132"/>
  <c r="H58"/>
  <c r="L16"/>
  <c r="H85"/>
  <c r="H68"/>
  <c r="L94"/>
  <c r="B83"/>
  <c r="B130"/>
  <c r="B56"/>
  <c r="B66"/>
  <c r="W78"/>
  <c r="W142"/>
  <c r="X78"/>
  <c r="X142"/>
  <c r="U142"/>
  <c r="U78"/>
  <c r="AA57"/>
  <c r="B96"/>
  <c r="B18"/>
  <c r="B111"/>
  <c r="B33"/>
  <c r="J141"/>
  <c r="J131"/>
  <c r="J84"/>
  <c r="J77"/>
  <c r="J67"/>
  <c r="U133"/>
  <c r="S77"/>
  <c r="S141"/>
  <c r="B133"/>
  <c r="B69"/>
  <c r="B59"/>
  <c r="B86"/>
  <c r="B21"/>
  <c r="B99"/>
  <c r="B36"/>
  <c r="B114"/>
  <c r="C93"/>
  <c r="C15"/>
  <c r="L78"/>
  <c r="L142"/>
  <c r="L132"/>
  <c r="L85"/>
  <c r="L68"/>
  <c r="P94"/>
  <c r="L58"/>
  <c r="P16"/>
  <c r="C140"/>
  <c r="C83"/>
  <c r="C76"/>
  <c r="C130"/>
  <c r="C66"/>
  <c r="Y139"/>
  <c r="U91"/>
  <c r="AB139"/>
  <c r="S129"/>
  <c r="B24"/>
  <c r="B102"/>
  <c r="B117"/>
  <c r="B39"/>
  <c r="E94"/>
  <c r="E16"/>
  <c r="O78"/>
  <c r="O142"/>
  <c r="O132"/>
  <c r="S94"/>
  <c r="O68"/>
  <c r="S16"/>
  <c r="O58"/>
  <c r="O85"/>
  <c r="T142"/>
  <c r="T78"/>
  <c r="N79"/>
  <c r="J79"/>
  <c r="R88"/>
  <c r="W134"/>
  <c r="W143" s="1"/>
  <c r="S86"/>
  <c r="R87"/>
  <c r="R86"/>
  <c r="R72"/>
  <c r="S82" i="4"/>
  <c r="B7"/>
  <c r="B12"/>
  <c r="X79"/>
  <c r="W79"/>
  <c r="I79" i="8" l="1"/>
  <c r="AD62"/>
  <c r="R79"/>
  <c r="S87"/>
  <c r="S88"/>
  <c r="AC62"/>
  <c r="S72"/>
  <c r="Y79" l="1"/>
  <c r="T72"/>
  <c r="U79" i="4" l="1"/>
  <c r="F62" l="1"/>
  <c r="Y62"/>
  <c r="S79" s="1"/>
  <c r="H62"/>
  <c r="Z62"/>
  <c r="T79" s="1"/>
  <c r="D86"/>
  <c r="F86"/>
  <c r="J86"/>
  <c r="L86"/>
  <c r="O86"/>
  <c r="C87"/>
  <c r="D87"/>
  <c r="F87"/>
  <c r="G72"/>
  <c r="G79" s="1"/>
  <c r="K87"/>
  <c r="L87"/>
  <c r="P87"/>
  <c r="D88"/>
  <c r="E88"/>
  <c r="H88"/>
  <c r="J88"/>
  <c r="K88"/>
  <c r="L88"/>
  <c r="N88"/>
  <c r="O88"/>
  <c r="P88"/>
  <c r="C72"/>
  <c r="C79" s="1"/>
  <c r="Q72"/>
  <c r="Q79" s="1"/>
  <c r="C86"/>
  <c r="G86"/>
  <c r="K86"/>
  <c r="E87"/>
  <c r="G87"/>
  <c r="H87"/>
  <c r="J87"/>
  <c r="M87"/>
  <c r="N87"/>
  <c r="C88"/>
  <c r="F88"/>
  <c r="G88"/>
  <c r="M88"/>
  <c r="N72" l="1"/>
  <c r="N79" s="1"/>
  <c r="J72"/>
  <c r="J79" s="1"/>
  <c r="G62"/>
  <c r="X62"/>
  <c r="U62"/>
  <c r="N86"/>
  <c r="T62"/>
  <c r="N62"/>
  <c r="J62"/>
  <c r="C62"/>
  <c r="O72"/>
  <c r="O79" s="1"/>
  <c r="M72"/>
  <c r="M79" s="1"/>
  <c r="F72"/>
  <c r="F79" s="1"/>
  <c r="V62"/>
  <c r="Q62"/>
  <c r="M62"/>
  <c r="E62"/>
  <c r="H72"/>
  <c r="H79" s="1"/>
  <c r="K72"/>
  <c r="K79" s="1"/>
  <c r="E72"/>
  <c r="E79" s="1"/>
  <c r="O87"/>
  <c r="R87"/>
  <c r="P72"/>
  <c r="P79" s="1"/>
  <c r="O62"/>
  <c r="P62"/>
  <c r="P86"/>
  <c r="H86"/>
  <c r="R88"/>
  <c r="M86"/>
  <c r="E86"/>
  <c r="L72"/>
  <c r="L79" s="1"/>
  <c r="D72"/>
  <c r="D79" s="1"/>
  <c r="L62"/>
  <c r="D62"/>
  <c r="W62"/>
  <c r="K62"/>
  <c r="A10" i="7"/>
  <c r="A6" i="6"/>
  <c r="I2" i="8"/>
  <c r="B17" i="6"/>
  <c r="B16"/>
  <c r="B15"/>
  <c r="B14"/>
  <c r="B13"/>
  <c r="B12"/>
  <c r="B11"/>
  <c r="A11"/>
  <c r="B26" i="1" l="1"/>
  <c r="B43"/>
  <c r="B82" i="4"/>
  <c r="B24" i="1"/>
  <c r="B42"/>
  <c r="B50" i="4"/>
  <c r="W58"/>
  <c r="B75"/>
  <c r="AB140"/>
  <c r="B20" i="1"/>
  <c r="B28"/>
  <c r="B37"/>
  <c r="O6" i="7"/>
  <c r="C56" i="4"/>
  <c r="W56"/>
  <c r="Y57"/>
  <c r="AD56"/>
  <c r="W130"/>
  <c r="G8" i="6"/>
  <c r="T4" i="7" s="1"/>
  <c r="B16" i="1"/>
  <c r="B36"/>
  <c r="B51" i="4"/>
  <c r="X58"/>
  <c r="U57"/>
  <c r="B91"/>
  <c r="F8" i="6"/>
  <c r="B14" i="1"/>
  <c r="B32"/>
  <c r="B55" i="4"/>
  <c r="T66"/>
  <c r="Z58"/>
  <c r="T57"/>
  <c r="B129"/>
  <c r="B13"/>
  <c r="B13" i="1"/>
  <c r="B22"/>
  <c r="B30"/>
  <c r="B39"/>
  <c r="B49" i="4"/>
  <c r="J57"/>
  <c r="P6" i="7"/>
  <c r="B65" i="4"/>
  <c r="W57"/>
  <c r="Y58"/>
  <c r="T56"/>
  <c r="B139"/>
  <c r="AA140"/>
  <c r="A7" i="6"/>
  <c r="B10" i="4"/>
  <c r="F2" i="6"/>
  <c r="D2" i="1"/>
  <c r="F2" i="3"/>
  <c r="I2" i="4"/>
  <c r="F7" i="6"/>
  <c r="C10" i="8" s="1"/>
  <c r="W129" i="4"/>
  <c r="A5" i="6"/>
  <c r="A4" i="7"/>
  <c r="B96" i="4"/>
  <c r="B18"/>
  <c r="B104"/>
  <c r="B26"/>
  <c r="B111"/>
  <c r="B33"/>
  <c r="B119"/>
  <c r="B41"/>
  <c r="C142"/>
  <c r="G94"/>
  <c r="C132"/>
  <c r="C58"/>
  <c r="C78"/>
  <c r="G16"/>
  <c r="C68"/>
  <c r="C85"/>
  <c r="J141"/>
  <c r="J131"/>
  <c r="J67"/>
  <c r="J84"/>
  <c r="J77"/>
  <c r="S129"/>
  <c r="AB139"/>
  <c r="Y139"/>
  <c r="U91"/>
  <c r="B95"/>
  <c r="B17"/>
  <c r="B103"/>
  <c r="B25"/>
  <c r="B110"/>
  <c r="B32"/>
  <c r="B118"/>
  <c r="B40"/>
  <c r="C141"/>
  <c r="C131"/>
  <c r="G93"/>
  <c r="G15"/>
  <c r="C67"/>
  <c r="C77"/>
  <c r="C57"/>
  <c r="C84"/>
  <c r="P142"/>
  <c r="P132"/>
  <c r="P68"/>
  <c r="P85"/>
  <c r="P58"/>
  <c r="P78"/>
  <c r="U130"/>
  <c r="B140"/>
  <c r="B132"/>
  <c r="B76"/>
  <c r="B58"/>
  <c r="B68"/>
  <c r="B85"/>
  <c r="U13"/>
  <c r="Y75"/>
  <c r="T65"/>
  <c r="AD55"/>
  <c r="B94"/>
  <c r="B16"/>
  <c r="B98"/>
  <c r="B20"/>
  <c r="B102"/>
  <c r="B24"/>
  <c r="B106"/>
  <c r="B28"/>
  <c r="B113"/>
  <c r="B35"/>
  <c r="B117"/>
  <c r="B39"/>
  <c r="B121"/>
  <c r="B43"/>
  <c r="B125"/>
  <c r="B47"/>
  <c r="C92"/>
  <c r="C14"/>
  <c r="E94"/>
  <c r="E16"/>
  <c r="E132"/>
  <c r="E142"/>
  <c r="I94"/>
  <c r="E58"/>
  <c r="E68"/>
  <c r="E85"/>
  <c r="E78"/>
  <c r="I16"/>
  <c r="N93"/>
  <c r="N15"/>
  <c r="K142"/>
  <c r="O94"/>
  <c r="K132"/>
  <c r="K58"/>
  <c r="K78"/>
  <c r="K68"/>
  <c r="O16"/>
  <c r="K85"/>
  <c r="O132"/>
  <c r="O142"/>
  <c r="S94"/>
  <c r="O58"/>
  <c r="O78"/>
  <c r="S16"/>
  <c r="O85"/>
  <c r="O68"/>
  <c r="B126"/>
  <c r="B48"/>
  <c r="X141"/>
  <c r="B135"/>
  <c r="U135"/>
  <c r="B61"/>
  <c r="X77"/>
  <c r="B71"/>
  <c r="B88"/>
  <c r="T6" i="7"/>
  <c r="T142" i="4"/>
  <c r="T78"/>
  <c r="A9" i="7"/>
  <c r="B92" i="4"/>
  <c r="B14"/>
  <c r="B100"/>
  <c r="B22"/>
  <c r="B108"/>
  <c r="B30"/>
  <c r="B115"/>
  <c r="B37"/>
  <c r="B123"/>
  <c r="B45"/>
  <c r="C94"/>
  <c r="C16"/>
  <c r="G132"/>
  <c r="G142"/>
  <c r="K94"/>
  <c r="G58"/>
  <c r="G78"/>
  <c r="K16"/>
  <c r="G85"/>
  <c r="G68"/>
  <c r="M132"/>
  <c r="M142"/>
  <c r="Q94"/>
  <c r="M58"/>
  <c r="M78"/>
  <c r="Q16"/>
  <c r="M68"/>
  <c r="M85"/>
  <c r="Q132"/>
  <c r="Q142"/>
  <c r="Q68"/>
  <c r="Q85"/>
  <c r="Q58"/>
  <c r="Q78"/>
  <c r="U133"/>
  <c r="B133"/>
  <c r="S141"/>
  <c r="B59"/>
  <c r="S77"/>
  <c r="B69"/>
  <c r="B86"/>
  <c r="B99"/>
  <c r="B21"/>
  <c r="B107"/>
  <c r="B29"/>
  <c r="B114"/>
  <c r="B36"/>
  <c r="B122"/>
  <c r="B44"/>
  <c r="C93"/>
  <c r="C15"/>
  <c r="F132"/>
  <c r="F142"/>
  <c r="J94"/>
  <c r="J16"/>
  <c r="F58"/>
  <c r="F78"/>
  <c r="F68"/>
  <c r="F85"/>
  <c r="L132"/>
  <c r="P94"/>
  <c r="L142"/>
  <c r="L68"/>
  <c r="L85"/>
  <c r="L58"/>
  <c r="L78"/>
  <c r="P16"/>
  <c r="S131"/>
  <c r="B136"/>
  <c r="B143"/>
  <c r="U93"/>
  <c r="Y141"/>
  <c r="B52"/>
  <c r="AC56"/>
  <c r="B72"/>
  <c r="Y77"/>
  <c r="B62"/>
  <c r="S67"/>
  <c r="S84"/>
  <c r="B79"/>
  <c r="U15"/>
  <c r="C130"/>
  <c r="C140"/>
  <c r="C83"/>
  <c r="C66"/>
  <c r="C76"/>
  <c r="B97"/>
  <c r="B19"/>
  <c r="B101"/>
  <c r="B23"/>
  <c r="B105"/>
  <c r="B27"/>
  <c r="B109"/>
  <c r="B31"/>
  <c r="B112"/>
  <c r="B34"/>
  <c r="B116"/>
  <c r="B38"/>
  <c r="B120"/>
  <c r="B42"/>
  <c r="B124"/>
  <c r="B46"/>
  <c r="D94"/>
  <c r="D16"/>
  <c r="H94"/>
  <c r="D132"/>
  <c r="D142"/>
  <c r="D68"/>
  <c r="D85"/>
  <c r="D58"/>
  <c r="D78"/>
  <c r="H16"/>
  <c r="H132"/>
  <c r="H142"/>
  <c r="L94"/>
  <c r="H68"/>
  <c r="H85"/>
  <c r="H58"/>
  <c r="H78"/>
  <c r="L16"/>
  <c r="J132"/>
  <c r="J142"/>
  <c r="N94"/>
  <c r="J58"/>
  <c r="J78"/>
  <c r="J68"/>
  <c r="J85"/>
  <c r="N16"/>
  <c r="N6" i="7"/>
  <c r="N132" i="4"/>
  <c r="N142"/>
  <c r="R94"/>
  <c r="R16"/>
  <c r="N58"/>
  <c r="N78"/>
  <c r="N68"/>
  <c r="N85"/>
  <c r="I132"/>
  <c r="I142"/>
  <c r="M94"/>
  <c r="T94"/>
  <c r="R132"/>
  <c r="R142"/>
  <c r="V142"/>
  <c r="F94"/>
  <c r="S57"/>
  <c r="R58"/>
  <c r="R78"/>
  <c r="V57"/>
  <c r="R68"/>
  <c r="I78"/>
  <c r="R85"/>
  <c r="I68"/>
  <c r="I85"/>
  <c r="T16"/>
  <c r="V78"/>
  <c r="F16"/>
  <c r="AB57"/>
  <c r="I58"/>
  <c r="M16"/>
  <c r="B130"/>
  <c r="B66"/>
  <c r="B83"/>
  <c r="B56"/>
  <c r="B134"/>
  <c r="W141"/>
  <c r="U134"/>
  <c r="B60"/>
  <c r="B70"/>
  <c r="W77"/>
  <c r="B87"/>
  <c r="U142"/>
  <c r="X142"/>
  <c r="W142"/>
  <c r="W78"/>
  <c r="U78"/>
  <c r="AA57"/>
  <c r="X78"/>
  <c r="S6" i="7"/>
  <c r="S142" i="4"/>
  <c r="S78"/>
  <c r="L6" i="7"/>
  <c r="W135" i="4"/>
  <c r="X143" s="1"/>
  <c r="S87"/>
  <c r="R62"/>
  <c r="W134"/>
  <c r="W143" s="1"/>
  <c r="I87"/>
  <c r="R72"/>
  <c r="R86"/>
  <c r="I72"/>
  <c r="I86"/>
  <c r="I88"/>
  <c r="I62"/>
  <c r="J6" i="7"/>
  <c r="K6"/>
  <c r="E6"/>
  <c r="G6"/>
  <c r="M6"/>
  <c r="J5"/>
  <c r="Q6"/>
  <c r="C6"/>
  <c r="S5"/>
  <c r="H6"/>
  <c r="D6"/>
  <c r="C5"/>
  <c r="F6"/>
  <c r="C10" i="4" l="1"/>
  <c r="A7" i="7"/>
  <c r="P7" s="1"/>
  <c r="S62" i="4"/>
  <c r="S86"/>
  <c r="S72"/>
  <c r="V79"/>
  <c r="S88"/>
  <c r="P134" i="8" l="1"/>
  <c r="P135"/>
  <c r="P133"/>
  <c r="P143"/>
  <c r="P134" i="4"/>
  <c r="C7" i="7"/>
  <c r="S7"/>
  <c r="S143" i="8" s="1"/>
  <c r="L7" i="7"/>
  <c r="P104" i="4" s="1"/>
  <c r="T7" i="7"/>
  <c r="T143" i="8" s="1"/>
  <c r="N7" i="7"/>
  <c r="O7"/>
  <c r="H7"/>
  <c r="L114" i="4" s="1"/>
  <c r="Q7" i="7"/>
  <c r="Q135" i="4" s="1"/>
  <c r="J7" i="7"/>
  <c r="K7"/>
  <c r="E7"/>
  <c r="I113" i="4" s="1"/>
  <c r="D7" i="7"/>
  <c r="H96" i="4" s="1"/>
  <c r="F7" i="7"/>
  <c r="G7"/>
  <c r="M7"/>
  <c r="Q117" i="4" s="1"/>
  <c r="P143"/>
  <c r="P133"/>
  <c r="P135"/>
  <c r="AA62"/>
  <c r="H134" l="1"/>
  <c r="N122" i="8"/>
  <c r="N117"/>
  <c r="N113"/>
  <c r="N107"/>
  <c r="N102"/>
  <c r="N98"/>
  <c r="N110"/>
  <c r="N123"/>
  <c r="N118"/>
  <c r="N114"/>
  <c r="N109"/>
  <c r="N103"/>
  <c r="N99"/>
  <c r="N124"/>
  <c r="N119"/>
  <c r="N115"/>
  <c r="N104"/>
  <c r="N120"/>
  <c r="N97"/>
  <c r="N111"/>
  <c r="N96"/>
  <c r="N125"/>
  <c r="N101"/>
  <c r="N116"/>
  <c r="N106"/>
  <c r="N100"/>
  <c r="J135"/>
  <c r="J133"/>
  <c r="J134"/>
  <c r="J143"/>
  <c r="G124" i="4"/>
  <c r="C135" i="8"/>
  <c r="G124"/>
  <c r="G119"/>
  <c r="G115"/>
  <c r="G110"/>
  <c r="G104"/>
  <c r="G100"/>
  <c r="G96"/>
  <c r="G113"/>
  <c r="G107"/>
  <c r="G125"/>
  <c r="G120"/>
  <c r="G116"/>
  <c r="G111"/>
  <c r="G106"/>
  <c r="G101"/>
  <c r="G97"/>
  <c r="C134"/>
  <c r="C133"/>
  <c r="G122"/>
  <c r="G117"/>
  <c r="G118"/>
  <c r="G103"/>
  <c r="G109"/>
  <c r="G102"/>
  <c r="G123"/>
  <c r="G99"/>
  <c r="G114"/>
  <c r="G98"/>
  <c r="C143"/>
  <c r="O125"/>
  <c r="O120"/>
  <c r="O116"/>
  <c r="O111"/>
  <c r="O106"/>
  <c r="O101"/>
  <c r="O97"/>
  <c r="O109"/>
  <c r="O122"/>
  <c r="O117"/>
  <c r="O113"/>
  <c r="O107"/>
  <c r="O102"/>
  <c r="O98"/>
  <c r="O123"/>
  <c r="O118"/>
  <c r="O114"/>
  <c r="O115"/>
  <c r="O100"/>
  <c r="O119"/>
  <c r="O99"/>
  <c r="O110"/>
  <c r="O96"/>
  <c r="O124"/>
  <c r="O104"/>
  <c r="O103"/>
  <c r="K135"/>
  <c r="K133"/>
  <c r="K134"/>
  <c r="K143"/>
  <c r="H123" i="4"/>
  <c r="H123" i="8"/>
  <c r="H118"/>
  <c r="H114"/>
  <c r="H109"/>
  <c r="H103"/>
  <c r="H99"/>
  <c r="D135"/>
  <c r="H124"/>
  <c r="H119"/>
  <c r="H115"/>
  <c r="H110"/>
  <c r="H104"/>
  <c r="H100"/>
  <c r="H96"/>
  <c r="H125"/>
  <c r="H120"/>
  <c r="H116"/>
  <c r="H111"/>
  <c r="H106"/>
  <c r="H113"/>
  <c r="H98"/>
  <c r="D134"/>
  <c r="H117"/>
  <c r="H107"/>
  <c r="H97"/>
  <c r="H102"/>
  <c r="D133"/>
  <c r="H122"/>
  <c r="H101"/>
  <c r="D143"/>
  <c r="Q134" i="4"/>
  <c r="Q133" i="8"/>
  <c r="Q135"/>
  <c r="Q134"/>
  <c r="Q143"/>
  <c r="J123" i="4"/>
  <c r="J125" i="8"/>
  <c r="J120"/>
  <c r="J116"/>
  <c r="J111"/>
  <c r="J106"/>
  <c r="J101"/>
  <c r="J97"/>
  <c r="F134"/>
  <c r="F133"/>
  <c r="J122"/>
  <c r="J117"/>
  <c r="J113"/>
  <c r="J107"/>
  <c r="J105" s="1"/>
  <c r="J102"/>
  <c r="J98"/>
  <c r="J123"/>
  <c r="J118"/>
  <c r="J114"/>
  <c r="J109"/>
  <c r="F135"/>
  <c r="J119"/>
  <c r="J96"/>
  <c r="J110"/>
  <c r="J103"/>
  <c r="J124"/>
  <c r="J104"/>
  <c r="J100"/>
  <c r="J115"/>
  <c r="J99"/>
  <c r="F143"/>
  <c r="R125" i="4"/>
  <c r="N134" i="8"/>
  <c r="R122"/>
  <c r="R117"/>
  <c r="R113"/>
  <c r="R107"/>
  <c r="R102"/>
  <c r="R98"/>
  <c r="R123"/>
  <c r="R118"/>
  <c r="R114"/>
  <c r="R109"/>
  <c r="R103"/>
  <c r="R99"/>
  <c r="R124"/>
  <c r="R119"/>
  <c r="R115"/>
  <c r="R110"/>
  <c r="R104"/>
  <c r="R116"/>
  <c r="R106"/>
  <c r="R101"/>
  <c r="R120"/>
  <c r="R100"/>
  <c r="R111"/>
  <c r="R97"/>
  <c r="R125"/>
  <c r="R96"/>
  <c r="N133"/>
  <c r="N135"/>
  <c r="N143"/>
  <c r="G135"/>
  <c r="K124"/>
  <c r="K119"/>
  <c r="K115"/>
  <c r="K110"/>
  <c r="K104"/>
  <c r="K100"/>
  <c r="K96"/>
  <c r="K125"/>
  <c r="K120"/>
  <c r="K116"/>
  <c r="K111"/>
  <c r="K106"/>
  <c r="K101"/>
  <c r="K97"/>
  <c r="G134"/>
  <c r="G133"/>
  <c r="K122"/>
  <c r="K117"/>
  <c r="K113"/>
  <c r="K107"/>
  <c r="K114"/>
  <c r="K99"/>
  <c r="K118"/>
  <c r="K98"/>
  <c r="K109"/>
  <c r="K103"/>
  <c r="K123"/>
  <c r="K102"/>
  <c r="G143"/>
  <c r="S125"/>
  <c r="S120"/>
  <c r="S116"/>
  <c r="S111"/>
  <c r="S106"/>
  <c r="S101"/>
  <c r="S97"/>
  <c r="S103"/>
  <c r="S122"/>
  <c r="S117"/>
  <c r="S113"/>
  <c r="S107"/>
  <c r="S102"/>
  <c r="S98"/>
  <c r="S123"/>
  <c r="S118"/>
  <c r="S114"/>
  <c r="S109"/>
  <c r="S124"/>
  <c r="S104"/>
  <c r="S96"/>
  <c r="S115"/>
  <c r="S119"/>
  <c r="S100"/>
  <c r="S110"/>
  <c r="S99"/>
  <c r="O135"/>
  <c r="O133"/>
  <c r="O134"/>
  <c r="O143"/>
  <c r="M135" i="4"/>
  <c r="Q123" i="8"/>
  <c r="Q118"/>
  <c r="Q114"/>
  <c r="Q109"/>
  <c r="Q103"/>
  <c r="Q99"/>
  <c r="Q124"/>
  <c r="Q119"/>
  <c r="Q115"/>
  <c r="Q110"/>
  <c r="Q104"/>
  <c r="Q100"/>
  <c r="Q96"/>
  <c r="Q125"/>
  <c r="Q120"/>
  <c r="Q116"/>
  <c r="Q111"/>
  <c r="Q106"/>
  <c r="Q98"/>
  <c r="Q122"/>
  <c r="Q97"/>
  <c r="Q113"/>
  <c r="Q102"/>
  <c r="Q117"/>
  <c r="Q107"/>
  <c r="Q101"/>
  <c r="M135"/>
  <c r="M134"/>
  <c r="M133"/>
  <c r="M143"/>
  <c r="E133" i="4"/>
  <c r="E134" i="8"/>
  <c r="E133"/>
  <c r="I122"/>
  <c r="I117"/>
  <c r="I113"/>
  <c r="I107"/>
  <c r="I102"/>
  <c r="I98"/>
  <c r="I123"/>
  <c r="I118"/>
  <c r="I114"/>
  <c r="I109"/>
  <c r="I103"/>
  <c r="I99"/>
  <c r="E135"/>
  <c r="I124"/>
  <c r="I119"/>
  <c r="I115"/>
  <c r="I110"/>
  <c r="I104"/>
  <c r="I111"/>
  <c r="I101"/>
  <c r="I125"/>
  <c r="I100"/>
  <c r="I116"/>
  <c r="I106"/>
  <c r="I97"/>
  <c r="I120"/>
  <c r="I96"/>
  <c r="E143"/>
  <c r="L118" i="4"/>
  <c r="L123" i="8"/>
  <c r="L118"/>
  <c r="L114"/>
  <c r="L109"/>
  <c r="L103"/>
  <c r="L99"/>
  <c r="L106"/>
  <c r="H135"/>
  <c r="L124"/>
  <c r="L119"/>
  <c r="L115"/>
  <c r="L110"/>
  <c r="L104"/>
  <c r="L100"/>
  <c r="L96"/>
  <c r="L125"/>
  <c r="L120"/>
  <c r="L116"/>
  <c r="L111"/>
  <c r="H133"/>
  <c r="L122"/>
  <c r="L102"/>
  <c r="L113"/>
  <c r="L101"/>
  <c r="H134"/>
  <c r="L117"/>
  <c r="L107"/>
  <c r="L98"/>
  <c r="L97"/>
  <c r="H143"/>
  <c r="P120" i="4"/>
  <c r="P124" i="8"/>
  <c r="P119"/>
  <c r="P115"/>
  <c r="P110"/>
  <c r="P104"/>
  <c r="P100"/>
  <c r="P96"/>
  <c r="P107"/>
  <c r="P125"/>
  <c r="P120"/>
  <c r="P116"/>
  <c r="P111"/>
  <c r="P106"/>
  <c r="P101"/>
  <c r="P97"/>
  <c r="P122"/>
  <c r="P117"/>
  <c r="P113"/>
  <c r="P123"/>
  <c r="P103"/>
  <c r="P114"/>
  <c r="P102"/>
  <c r="P118"/>
  <c r="P99"/>
  <c r="P109"/>
  <c r="P98"/>
  <c r="L134"/>
  <c r="L135"/>
  <c r="L133"/>
  <c r="L143"/>
  <c r="P136"/>
  <c r="Q113" i="4"/>
  <c r="H97"/>
  <c r="I106"/>
  <c r="H113"/>
  <c r="H110"/>
  <c r="H115"/>
  <c r="H100"/>
  <c r="H133"/>
  <c r="H125"/>
  <c r="I115"/>
  <c r="H99"/>
  <c r="H98"/>
  <c r="H102"/>
  <c r="H109"/>
  <c r="H117"/>
  <c r="H103"/>
  <c r="H118"/>
  <c r="J107"/>
  <c r="G98"/>
  <c r="J133"/>
  <c r="R120"/>
  <c r="G135"/>
  <c r="O110"/>
  <c r="S143"/>
  <c r="M143"/>
  <c r="H143"/>
  <c r="P118"/>
  <c r="H124"/>
  <c r="Q133"/>
  <c r="Q136" s="1"/>
  <c r="T143"/>
  <c r="N97"/>
  <c r="G114"/>
  <c r="I104"/>
  <c r="R115"/>
  <c r="P122"/>
  <c r="J117"/>
  <c r="C135"/>
  <c r="S122"/>
  <c r="I120"/>
  <c r="K124"/>
  <c r="Q96"/>
  <c r="L113"/>
  <c r="L96"/>
  <c r="L117"/>
  <c r="I98"/>
  <c r="Q106"/>
  <c r="P117"/>
  <c r="L109"/>
  <c r="L104"/>
  <c r="I116"/>
  <c r="Q124"/>
  <c r="P102"/>
  <c r="Q143"/>
  <c r="L98"/>
  <c r="E143"/>
  <c r="H101"/>
  <c r="H116"/>
  <c r="H122"/>
  <c r="H106"/>
  <c r="H107"/>
  <c r="I102"/>
  <c r="P99"/>
  <c r="Q101"/>
  <c r="P106"/>
  <c r="L116"/>
  <c r="H120"/>
  <c r="J124"/>
  <c r="N133"/>
  <c r="N104"/>
  <c r="J115"/>
  <c r="R116"/>
  <c r="J98"/>
  <c r="N143"/>
  <c r="O118"/>
  <c r="N109"/>
  <c r="N106"/>
  <c r="R98"/>
  <c r="J116"/>
  <c r="G103"/>
  <c r="G120"/>
  <c r="N115"/>
  <c r="G119"/>
  <c r="G96"/>
  <c r="J99"/>
  <c r="J135"/>
  <c r="R122"/>
  <c r="R104"/>
  <c r="N101"/>
  <c r="P113"/>
  <c r="Q102"/>
  <c r="P100"/>
  <c r="L102"/>
  <c r="S115"/>
  <c r="Q109"/>
  <c r="P98"/>
  <c r="I101"/>
  <c r="L107"/>
  <c r="L120"/>
  <c r="I117"/>
  <c r="S117"/>
  <c r="L134"/>
  <c r="Q111"/>
  <c r="P107"/>
  <c r="P109"/>
  <c r="I96"/>
  <c r="H104"/>
  <c r="H114"/>
  <c r="D134"/>
  <c r="D143"/>
  <c r="H111"/>
  <c r="I114"/>
  <c r="D133"/>
  <c r="D135"/>
  <c r="I125"/>
  <c r="K104"/>
  <c r="Q116"/>
  <c r="L111"/>
  <c r="S97"/>
  <c r="Q100"/>
  <c r="Q115"/>
  <c r="P103"/>
  <c r="L97"/>
  <c r="I118"/>
  <c r="O116"/>
  <c r="I119"/>
  <c r="P115"/>
  <c r="Q97"/>
  <c r="L100"/>
  <c r="K133"/>
  <c r="I111"/>
  <c r="G125"/>
  <c r="N134"/>
  <c r="J102"/>
  <c r="J104"/>
  <c r="J109"/>
  <c r="R117"/>
  <c r="N110"/>
  <c r="R102"/>
  <c r="N124"/>
  <c r="G110"/>
  <c r="J111"/>
  <c r="F133"/>
  <c r="G106"/>
  <c r="G101"/>
  <c r="N120"/>
  <c r="N114"/>
  <c r="J100"/>
  <c r="G109"/>
  <c r="G107"/>
  <c r="R114"/>
  <c r="R118"/>
  <c r="J122"/>
  <c r="J120"/>
  <c r="C143"/>
  <c r="F134"/>
  <c r="K115"/>
  <c r="J125"/>
  <c r="O109"/>
  <c r="R109"/>
  <c r="S119"/>
  <c r="J143"/>
  <c r="O133"/>
  <c r="O122"/>
  <c r="R103"/>
  <c r="S123"/>
  <c r="N113"/>
  <c r="N102"/>
  <c r="R119"/>
  <c r="G99"/>
  <c r="J96"/>
  <c r="G102"/>
  <c r="K96"/>
  <c r="G123"/>
  <c r="G117"/>
  <c r="F135"/>
  <c r="R124"/>
  <c r="N96"/>
  <c r="N122"/>
  <c r="N100"/>
  <c r="H119"/>
  <c r="J103"/>
  <c r="G116"/>
  <c r="J101"/>
  <c r="G113"/>
  <c r="F143"/>
  <c r="N111"/>
  <c r="R111"/>
  <c r="N125"/>
  <c r="G104"/>
  <c r="G122"/>
  <c r="N135"/>
  <c r="R99"/>
  <c r="J119"/>
  <c r="J97"/>
  <c r="C134"/>
  <c r="R101"/>
  <c r="R110"/>
  <c r="K122"/>
  <c r="J118"/>
  <c r="C133"/>
  <c r="G97"/>
  <c r="K99"/>
  <c r="J106"/>
  <c r="G100"/>
  <c r="J110"/>
  <c r="R106"/>
  <c r="R113"/>
  <c r="J134"/>
  <c r="N117"/>
  <c r="R96"/>
  <c r="R97"/>
  <c r="R107"/>
  <c r="N123"/>
  <c r="N103"/>
  <c r="R123"/>
  <c r="J114"/>
  <c r="J113"/>
  <c r="G115"/>
  <c r="R100"/>
  <c r="G118"/>
  <c r="S98"/>
  <c r="G111"/>
  <c r="K143"/>
  <c r="N98"/>
  <c r="N119"/>
  <c r="N118"/>
  <c r="N99"/>
  <c r="N107"/>
  <c r="N116"/>
  <c r="K110"/>
  <c r="S102"/>
  <c r="K111"/>
  <c r="O124"/>
  <c r="S101"/>
  <c r="O99"/>
  <c r="K106"/>
  <c r="O111"/>
  <c r="S118"/>
  <c r="O98"/>
  <c r="Q110"/>
  <c r="Q123"/>
  <c r="P116"/>
  <c r="P111"/>
  <c r="L123"/>
  <c r="K109"/>
  <c r="K117"/>
  <c r="S96"/>
  <c r="S99"/>
  <c r="K102"/>
  <c r="Q125"/>
  <c r="G143"/>
  <c r="Q107"/>
  <c r="M133"/>
  <c r="L143"/>
  <c r="P96"/>
  <c r="K118"/>
  <c r="L115"/>
  <c r="L125"/>
  <c r="O120"/>
  <c r="O135"/>
  <c r="I122"/>
  <c r="L119"/>
  <c r="S109"/>
  <c r="H135"/>
  <c r="O102"/>
  <c r="O97"/>
  <c r="S120"/>
  <c r="I97"/>
  <c r="I100"/>
  <c r="L101"/>
  <c r="S100"/>
  <c r="Q118"/>
  <c r="P97"/>
  <c r="K123"/>
  <c r="L135"/>
  <c r="K103"/>
  <c r="O134"/>
  <c r="P119"/>
  <c r="S114"/>
  <c r="Q104"/>
  <c r="O117"/>
  <c r="O114"/>
  <c r="I99"/>
  <c r="I103"/>
  <c r="K134"/>
  <c r="O113"/>
  <c r="K101"/>
  <c r="S116"/>
  <c r="K119"/>
  <c r="G134"/>
  <c r="O104"/>
  <c r="S113"/>
  <c r="S124"/>
  <c r="O103"/>
  <c r="S110"/>
  <c r="K100"/>
  <c r="K97"/>
  <c r="O106"/>
  <c r="O123"/>
  <c r="M134"/>
  <c r="Q103"/>
  <c r="P124"/>
  <c r="L110"/>
  <c r="L103"/>
  <c r="K125"/>
  <c r="K98"/>
  <c r="S103"/>
  <c r="K114"/>
  <c r="Q119"/>
  <c r="Q114"/>
  <c r="K107"/>
  <c r="Q120"/>
  <c r="P123"/>
  <c r="P110"/>
  <c r="G133"/>
  <c r="K116"/>
  <c r="L122"/>
  <c r="O107"/>
  <c r="O101"/>
  <c r="S125"/>
  <c r="I124"/>
  <c r="L106"/>
  <c r="Q122"/>
  <c r="L99"/>
  <c r="O119"/>
  <c r="O100"/>
  <c r="S107"/>
  <c r="O143"/>
  <c r="I109"/>
  <c r="I107"/>
  <c r="S106"/>
  <c r="P114"/>
  <c r="K120"/>
  <c r="P125"/>
  <c r="K113"/>
  <c r="Q98"/>
  <c r="P101"/>
  <c r="S111"/>
  <c r="L124"/>
  <c r="L133"/>
  <c r="K135"/>
  <c r="Q99"/>
  <c r="O115"/>
  <c r="S104"/>
  <c r="O125"/>
  <c r="I110"/>
  <c r="O96"/>
  <c r="E135"/>
  <c r="E134"/>
  <c r="I123"/>
  <c r="P136"/>
  <c r="AB62"/>
  <c r="I105" i="8" l="1"/>
  <c r="O105"/>
  <c r="O108"/>
  <c r="I143"/>
  <c r="P105"/>
  <c r="Q105"/>
  <c r="L95"/>
  <c r="M117"/>
  <c r="F136"/>
  <c r="R134"/>
  <c r="Q108"/>
  <c r="S121"/>
  <c r="R108"/>
  <c r="L121"/>
  <c r="S108"/>
  <c r="K95"/>
  <c r="H95"/>
  <c r="N105"/>
  <c r="T106"/>
  <c r="N95"/>
  <c r="T96"/>
  <c r="N121"/>
  <c r="T122"/>
  <c r="C136"/>
  <c r="I133"/>
  <c r="G105"/>
  <c r="M106"/>
  <c r="G112"/>
  <c r="M114"/>
  <c r="G121"/>
  <c r="M122"/>
  <c r="G95"/>
  <c r="M96"/>
  <c r="T109"/>
  <c r="N108"/>
  <c r="T113"/>
  <c r="N112"/>
  <c r="T124"/>
  <c r="M123"/>
  <c r="M118"/>
  <c r="M111"/>
  <c r="M107"/>
  <c r="M104"/>
  <c r="M124"/>
  <c r="T104"/>
  <c r="T99"/>
  <c r="T118"/>
  <c r="P95"/>
  <c r="S112"/>
  <c r="G136"/>
  <c r="R95"/>
  <c r="J95"/>
  <c r="I134"/>
  <c r="K136"/>
  <c r="O121"/>
  <c r="M99"/>
  <c r="M103"/>
  <c r="M100"/>
  <c r="M119"/>
  <c r="R143"/>
  <c r="T100"/>
  <c r="T125"/>
  <c r="T114"/>
  <c r="T117"/>
  <c r="P121"/>
  <c r="P108"/>
  <c r="L112"/>
  <c r="L105"/>
  <c r="M101"/>
  <c r="E136"/>
  <c r="M136"/>
  <c r="Q95"/>
  <c r="S105"/>
  <c r="K112"/>
  <c r="K121"/>
  <c r="N136"/>
  <c r="R105"/>
  <c r="R112"/>
  <c r="J108"/>
  <c r="D136"/>
  <c r="H105"/>
  <c r="I135"/>
  <c r="T120"/>
  <c r="M120"/>
  <c r="M115"/>
  <c r="R135"/>
  <c r="T101"/>
  <c r="T97"/>
  <c r="T119"/>
  <c r="T110"/>
  <c r="M109"/>
  <c r="I108"/>
  <c r="M113"/>
  <c r="I112"/>
  <c r="G108"/>
  <c r="M110"/>
  <c r="R133"/>
  <c r="J136"/>
  <c r="R121"/>
  <c r="T102"/>
  <c r="I95"/>
  <c r="Q121"/>
  <c r="K105"/>
  <c r="K108"/>
  <c r="T98"/>
  <c r="L136"/>
  <c r="P112"/>
  <c r="H136"/>
  <c r="L108"/>
  <c r="M97"/>
  <c r="M125"/>
  <c r="I121"/>
  <c r="Q112"/>
  <c r="O136"/>
  <c r="S95"/>
  <c r="J121"/>
  <c r="J112"/>
  <c r="Q136"/>
  <c r="H121"/>
  <c r="H112"/>
  <c r="H108"/>
  <c r="O95"/>
  <c r="O112"/>
  <c r="M98"/>
  <c r="M102"/>
  <c r="M116"/>
  <c r="T116"/>
  <c r="T111"/>
  <c r="T115"/>
  <c r="T103"/>
  <c r="T123"/>
  <c r="T107"/>
  <c r="H108" i="4"/>
  <c r="J105"/>
  <c r="I105"/>
  <c r="H121"/>
  <c r="M136"/>
  <c r="S121"/>
  <c r="H136"/>
  <c r="Q105"/>
  <c r="Q108"/>
  <c r="J136"/>
  <c r="P105"/>
  <c r="H105"/>
  <c r="J121"/>
  <c r="D136"/>
  <c r="I108"/>
  <c r="L105"/>
  <c r="L108"/>
  <c r="R135"/>
  <c r="J108"/>
  <c r="O105"/>
  <c r="T116"/>
  <c r="N121"/>
  <c r="M117"/>
  <c r="N112"/>
  <c r="S108"/>
  <c r="F136"/>
  <c r="P112"/>
  <c r="M116"/>
  <c r="O136"/>
  <c r="M111"/>
  <c r="R105"/>
  <c r="M119"/>
  <c r="M115"/>
  <c r="G108"/>
  <c r="T117"/>
  <c r="M107"/>
  <c r="R133"/>
  <c r="I121"/>
  <c r="P121"/>
  <c r="K121"/>
  <c r="O108"/>
  <c r="T113"/>
  <c r="T118"/>
  <c r="M106"/>
  <c r="T107"/>
  <c r="M118"/>
  <c r="N136"/>
  <c r="K105"/>
  <c r="I135"/>
  <c r="M114"/>
  <c r="C136"/>
  <c r="K136"/>
  <c r="T119"/>
  <c r="R108"/>
  <c r="G105"/>
  <c r="N108"/>
  <c r="R134"/>
  <c r="E136"/>
  <c r="M109"/>
  <c r="T110"/>
  <c r="N105"/>
  <c r="O95"/>
  <c r="O112"/>
  <c r="M113"/>
  <c r="T106"/>
  <c r="G136"/>
  <c r="O121"/>
  <c r="T114"/>
  <c r="T109"/>
  <c r="P95"/>
  <c r="T111"/>
  <c r="I134"/>
  <c r="M110"/>
  <c r="S105"/>
  <c r="P108"/>
  <c r="K108"/>
  <c r="T115"/>
  <c r="I133"/>
  <c r="L136"/>
  <c r="AC62"/>
  <c r="T72" s="1"/>
  <c r="S135" i="8" l="1"/>
  <c r="S134"/>
  <c r="K126"/>
  <c r="Q126"/>
  <c r="L126"/>
  <c r="P126"/>
  <c r="T108"/>
  <c r="R136"/>
  <c r="H126"/>
  <c r="T105"/>
  <c r="M95"/>
  <c r="G126"/>
  <c r="T95"/>
  <c r="N126"/>
  <c r="M108"/>
  <c r="M121"/>
  <c r="M105"/>
  <c r="I126"/>
  <c r="O126"/>
  <c r="M112"/>
  <c r="I136"/>
  <c r="S133"/>
  <c r="W133" s="1"/>
  <c r="U143" s="1"/>
  <c r="V143" s="1"/>
  <c r="Y143" s="1"/>
  <c r="J126"/>
  <c r="S126"/>
  <c r="T121"/>
  <c r="R126"/>
  <c r="T112"/>
  <c r="S135" i="4"/>
  <c r="R136"/>
  <c r="M105"/>
  <c r="M108"/>
  <c r="S134"/>
  <c r="S133"/>
  <c r="W133" s="1"/>
  <c r="U143" s="1"/>
  <c r="V143" s="1"/>
  <c r="T105"/>
  <c r="P126"/>
  <c r="O126"/>
  <c r="T108"/>
  <c r="I136"/>
  <c r="L112"/>
  <c r="T122"/>
  <c r="I112"/>
  <c r="R112"/>
  <c r="J112"/>
  <c r="K112"/>
  <c r="S112"/>
  <c r="G112"/>
  <c r="D124" l="1"/>
  <c r="D119"/>
  <c r="D115"/>
  <c r="D110"/>
  <c r="D104"/>
  <c r="D100"/>
  <c r="D96"/>
  <c r="D109"/>
  <c r="D99"/>
  <c r="D122"/>
  <c r="D113"/>
  <c r="D102"/>
  <c r="D125"/>
  <c r="D120"/>
  <c r="D116"/>
  <c r="D111"/>
  <c r="D106"/>
  <c r="D101"/>
  <c r="D97"/>
  <c r="D123"/>
  <c r="D118"/>
  <c r="D114"/>
  <c r="D103"/>
  <c r="D117"/>
  <c r="D107"/>
  <c r="D98"/>
  <c r="E125"/>
  <c r="E120"/>
  <c r="E116"/>
  <c r="E111"/>
  <c r="E106"/>
  <c r="E101"/>
  <c r="E97"/>
  <c r="E104"/>
  <c r="E96"/>
  <c r="E123"/>
  <c r="E118"/>
  <c r="E109"/>
  <c r="E99"/>
  <c r="E122"/>
  <c r="E117"/>
  <c r="E113"/>
  <c r="E107"/>
  <c r="E102"/>
  <c r="E98"/>
  <c r="E124"/>
  <c r="E119"/>
  <c r="E115"/>
  <c r="E110"/>
  <c r="E100"/>
  <c r="E114"/>
  <c r="E103"/>
  <c r="D123" i="8"/>
  <c r="D118"/>
  <c r="D114"/>
  <c r="D109"/>
  <c r="D103"/>
  <c r="D99"/>
  <c r="D124"/>
  <c r="D122"/>
  <c r="D119"/>
  <c r="D117"/>
  <c r="D115"/>
  <c r="D113"/>
  <c r="D110"/>
  <c r="D107"/>
  <c r="D104"/>
  <c r="D102"/>
  <c r="D100"/>
  <c r="D98"/>
  <c r="D96"/>
  <c r="D125"/>
  <c r="D120"/>
  <c r="D116"/>
  <c r="D111"/>
  <c r="D106"/>
  <c r="D101"/>
  <c r="D97"/>
  <c r="C123" i="4"/>
  <c r="C118"/>
  <c r="C114"/>
  <c r="C109"/>
  <c r="C103"/>
  <c r="C99"/>
  <c r="C113"/>
  <c r="C102"/>
  <c r="C125"/>
  <c r="C116"/>
  <c r="C106"/>
  <c r="C97"/>
  <c r="C124"/>
  <c r="C119"/>
  <c r="C115"/>
  <c r="C110"/>
  <c r="C104"/>
  <c r="C100"/>
  <c r="C96"/>
  <c r="C122"/>
  <c r="C117"/>
  <c r="C107"/>
  <c r="C98"/>
  <c r="C120"/>
  <c r="C111"/>
  <c r="C101"/>
  <c r="C123" i="8"/>
  <c r="C118"/>
  <c r="C114"/>
  <c r="C109"/>
  <c r="C103"/>
  <c r="C99"/>
  <c r="C124"/>
  <c r="C115"/>
  <c r="C104"/>
  <c r="C96"/>
  <c r="C125"/>
  <c r="C116"/>
  <c r="C106"/>
  <c r="C97"/>
  <c r="C122"/>
  <c r="C117"/>
  <c r="C113"/>
  <c r="C107"/>
  <c r="C102"/>
  <c r="C98"/>
  <c r="C119"/>
  <c r="C110"/>
  <c r="C100"/>
  <c r="C120"/>
  <c r="C111"/>
  <c r="C101"/>
  <c r="E124"/>
  <c r="E122"/>
  <c r="E119"/>
  <c r="E117"/>
  <c r="E115"/>
  <c r="E113"/>
  <c r="E110"/>
  <c r="E107"/>
  <c r="E104"/>
  <c r="E102"/>
  <c r="E100"/>
  <c r="E98"/>
  <c r="E96"/>
  <c r="E123"/>
  <c r="E120"/>
  <c r="E116"/>
  <c r="E114"/>
  <c r="E109"/>
  <c r="E103"/>
  <c r="E99"/>
  <c r="E125"/>
  <c r="E118"/>
  <c r="E111"/>
  <c r="E106"/>
  <c r="E101"/>
  <c r="E97"/>
  <c r="S136"/>
  <c r="M126"/>
  <c r="T126"/>
  <c r="S136" i="4"/>
  <c r="T96"/>
  <c r="M120"/>
  <c r="H112"/>
  <c r="M112" s="1"/>
  <c r="Q121"/>
  <c r="M96"/>
  <c r="M122"/>
  <c r="G121"/>
  <c r="T120"/>
  <c r="Q112"/>
  <c r="T112" s="1"/>
  <c r="T124"/>
  <c r="M97"/>
  <c r="T125"/>
  <c r="T99"/>
  <c r="T97"/>
  <c r="M124"/>
  <c r="T123"/>
  <c r="M125"/>
  <c r="M104"/>
  <c r="E105" i="8" l="1"/>
  <c r="C121" i="4"/>
  <c r="F111" i="8"/>
  <c r="U111" s="1"/>
  <c r="F119"/>
  <c r="U119" s="1"/>
  <c r="F104"/>
  <c r="U104" s="1"/>
  <c r="F103"/>
  <c r="U103" s="1"/>
  <c r="C95" i="4"/>
  <c r="C105"/>
  <c r="F107" i="8"/>
  <c r="U107" s="1"/>
  <c r="F99"/>
  <c r="U99" s="1"/>
  <c r="E108"/>
  <c r="C105"/>
  <c r="F106"/>
  <c r="U106" s="1"/>
  <c r="F96"/>
  <c r="U96" s="1"/>
  <c r="C95"/>
  <c r="C121"/>
  <c r="F122"/>
  <c r="U122" s="1"/>
  <c r="E121"/>
  <c r="F123"/>
  <c r="U123" s="1"/>
  <c r="C112" i="4"/>
  <c r="F101" i="8"/>
  <c r="U101" s="1"/>
  <c r="F118"/>
  <c r="U118" s="1"/>
  <c r="C108" i="4"/>
  <c r="F100" i="8"/>
  <c r="U100" s="1"/>
  <c r="F102"/>
  <c r="U102" s="1"/>
  <c r="F125"/>
  <c r="U125" s="1"/>
  <c r="F124"/>
  <c r="U124" s="1"/>
  <c r="F114"/>
  <c r="U114" s="1"/>
  <c r="D95"/>
  <c r="C112"/>
  <c r="F113"/>
  <c r="U113" s="1"/>
  <c r="C108"/>
  <c r="F109"/>
  <c r="U109" s="1"/>
  <c r="E112"/>
  <c r="F110"/>
  <c r="U110" s="1"/>
  <c r="F97"/>
  <c r="U97" s="1"/>
  <c r="E95"/>
  <c r="F120"/>
  <c r="U120" s="1"/>
  <c r="F98"/>
  <c r="U98" s="1"/>
  <c r="F117"/>
  <c r="U117" s="1"/>
  <c r="F116"/>
  <c r="U116" s="1"/>
  <c r="F115"/>
  <c r="U115" s="1"/>
  <c r="D105"/>
  <c r="D112"/>
  <c r="D121"/>
  <c r="D108"/>
  <c r="T100" i="4"/>
  <c r="M103"/>
  <c r="L121"/>
  <c r="M121" s="1"/>
  <c r="M102"/>
  <c r="M123"/>
  <c r="S95"/>
  <c r="S126" s="1"/>
  <c r="T104"/>
  <c r="J95"/>
  <c r="J126" s="1"/>
  <c r="M99"/>
  <c r="T103"/>
  <c r="T102"/>
  <c r="H95"/>
  <c r="H126" s="1"/>
  <c r="M100"/>
  <c r="M101"/>
  <c r="Q95"/>
  <c r="Q126" s="1"/>
  <c r="L95"/>
  <c r="R95"/>
  <c r="I95"/>
  <c r="I126" s="1"/>
  <c r="R121"/>
  <c r="T121" s="1"/>
  <c r="M98"/>
  <c r="K95"/>
  <c r="K126" s="1"/>
  <c r="T98"/>
  <c r="G95"/>
  <c r="F121" i="8" l="1"/>
  <c r="U121" s="1"/>
  <c r="F108"/>
  <c r="U108" s="1"/>
  <c r="E126"/>
  <c r="C126" i="4"/>
  <c r="F105" i="8"/>
  <c r="U105" s="1"/>
  <c r="D126"/>
  <c r="F112"/>
  <c r="U112" s="1"/>
  <c r="C126"/>
  <c r="F95"/>
  <c r="U95" s="1"/>
  <c r="L126" i="4"/>
  <c r="G126"/>
  <c r="M95"/>
  <c r="T101"/>
  <c r="N95"/>
  <c r="R126"/>
  <c r="F126" i="8" l="1"/>
  <c r="U126" s="1"/>
  <c r="M126" i="4"/>
  <c r="N126"/>
  <c r="T126" s="1"/>
  <c r="T95"/>
  <c r="D121"/>
  <c r="F100"/>
  <c r="U100" s="1"/>
  <c r="F101"/>
  <c r="U101" s="1"/>
  <c r="F113"/>
  <c r="U113" s="1"/>
  <c r="F114"/>
  <c r="U114" s="1"/>
  <c r="F117"/>
  <c r="U117" s="1"/>
  <c r="F119"/>
  <c r="U119" s="1"/>
  <c r="F120"/>
  <c r="U120" s="1"/>
  <c r="F123"/>
  <c r="U123" s="1"/>
  <c r="F96"/>
  <c r="U96" s="1"/>
  <c r="F97"/>
  <c r="U97" s="1"/>
  <c r="F98"/>
  <c r="U98" s="1"/>
  <c r="F99"/>
  <c r="U99" s="1"/>
  <c r="F111"/>
  <c r="U111" s="1"/>
  <c r="F124"/>
  <c r="U124" s="1"/>
  <c r="F125"/>
  <c r="U125" s="1"/>
  <c r="F118"/>
  <c r="U118" s="1"/>
  <c r="E121"/>
  <c r="D108"/>
  <c r="D95"/>
  <c r="F110"/>
  <c r="U110" s="1"/>
  <c r="F102"/>
  <c r="U102" s="1"/>
  <c r="F115"/>
  <c r="U115" s="1"/>
  <c r="F107"/>
  <c r="U107" s="1"/>
  <c r="F103"/>
  <c r="U103" s="1"/>
  <c r="D112"/>
  <c r="D105"/>
  <c r="F104"/>
  <c r="U104" s="1"/>
  <c r="F116"/>
  <c r="U116" s="1"/>
  <c r="F121" l="1"/>
  <c r="U121" s="1"/>
  <c r="E105"/>
  <c r="F105" s="1"/>
  <c r="U105" s="1"/>
  <c r="F106"/>
  <c r="U106" s="1"/>
  <c r="E112"/>
  <c r="F112" s="1"/>
  <c r="U112" s="1"/>
  <c r="E108"/>
  <c r="F108" s="1"/>
  <c r="U108" s="1"/>
  <c r="E95"/>
  <c r="F95" s="1"/>
  <c r="U95" s="1"/>
  <c r="D126"/>
  <c r="F109"/>
  <c r="U109" s="1"/>
  <c r="F122"/>
  <c r="U122" s="1"/>
  <c r="E126" l="1"/>
  <c r="F126" s="1"/>
  <c r="U126" s="1"/>
  <c r="B146"/>
  <c r="A4" i="8"/>
  <c r="B146"/>
  <c r="A1"/>
  <c r="A8" i="6"/>
  <c r="B148" i="8"/>
  <c r="S6" i="4" l="1"/>
  <c r="B8"/>
  <c r="B90"/>
  <c r="A1" i="2"/>
  <c r="AD62" i="4" l="1"/>
  <c r="B14" i="3"/>
  <c r="B15"/>
  <c r="B16"/>
  <c r="B17"/>
  <c r="B18"/>
  <c r="B19"/>
  <c r="B21"/>
  <c r="A4" i="4"/>
  <c r="A4" i="3"/>
  <c r="B7"/>
  <c r="J6"/>
  <c r="L6"/>
  <c r="B10"/>
  <c r="B13"/>
  <c r="B104" i="1"/>
  <c r="B107"/>
  <c r="B108"/>
  <c r="B109"/>
  <c r="B110"/>
  <c r="B111"/>
  <c r="B114"/>
  <c r="B116"/>
  <c r="B119"/>
  <c r="B120"/>
  <c r="B121"/>
  <c r="B122"/>
  <c r="B123"/>
  <c r="B124"/>
  <c r="B125"/>
  <c r="B23" i="3"/>
  <c r="C138" i="1"/>
  <c r="B137"/>
  <c r="B135"/>
  <c r="B133"/>
  <c r="B132"/>
  <c r="B131"/>
  <c r="B130"/>
  <c r="B91"/>
  <c r="B92"/>
  <c r="B93"/>
  <c r="B94"/>
  <c r="B95"/>
  <c r="B96"/>
  <c r="B97"/>
  <c r="B98"/>
  <c r="B99"/>
  <c r="B100"/>
  <c r="B101"/>
  <c r="B102"/>
  <c r="B103"/>
  <c r="B115"/>
  <c r="B128"/>
  <c r="B129"/>
  <c r="R143" i="4" l="1"/>
  <c r="I143"/>
  <c r="R79"/>
  <c r="I79"/>
  <c r="B140" i="1"/>
  <c r="Y143" i="4" l="1"/>
  <c r="Y79"/>
  <c r="J11" i="1"/>
  <c r="K11"/>
  <c r="L11"/>
  <c r="M11"/>
  <c r="L4" l="1"/>
  <c r="I11"/>
  <c r="H11"/>
  <c r="G11"/>
  <c r="F12"/>
  <c r="E12"/>
  <c r="A5" i="2"/>
  <c r="E11" i="1"/>
  <c r="D11"/>
  <c r="C11"/>
  <c r="B11"/>
  <c r="B10"/>
  <c r="F8"/>
  <c r="L8"/>
  <c r="B5"/>
  <c r="A7" i="2"/>
  <c r="A4"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<sst xmlns="http://schemas.openxmlformats.org/spreadsheetml/2006/main" count="2077" uniqueCount="1749">
  <si>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</si>
  <si>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</si>
  <si>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</si>
  <si>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</si>
  <si>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</si>
  <si>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</si>
  <si>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</si>
  <si>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</si>
  <si>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</si>
  <si>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</si>
  <si>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</si>
  <si>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</si>
  <si>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</si>
  <si>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</si>
  <si>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</si>
  <si>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</si>
  <si>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</si>
  <si>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</si>
  <si>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</si>
  <si>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</si>
  <si>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</si>
  <si>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</si>
  <si>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</si>
  <si>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</si>
  <si>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</si>
  <si>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</si>
  <si>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</si>
  <si>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</si>
  <si>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</si>
  <si>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</si>
  <si>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</si>
  <si>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</si>
  <si>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</si>
  <si>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</si>
  <si>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</si>
  <si>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</si>
  <si>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</si>
  <si>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</si>
  <si>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</si>
  <si>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</si>
  <si>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</si>
  <si>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</si>
  <si>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</si>
  <si>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</si>
  <si>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</si>
  <si>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</si>
  <si>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</si>
  <si>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</si>
  <si>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</si>
  <si>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</si>
  <si>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</si>
  <si>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</si>
  <si>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</si>
  <si>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</si>
  <si>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</si>
  <si>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</si>
  <si>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</si>
  <si>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</si>
  <si>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</si>
  <si>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</si>
  <si>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</si>
  <si>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</si>
  <si>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</si>
  <si>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</si>
  <si>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</si>
  <si>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</si>
  <si>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</si>
  <si>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</si>
  <si>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</si>
  <si>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</si>
  <si>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</si>
  <si>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</si>
  <si>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</si>
  <si>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</si>
  <si>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</si>
  <si>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</si>
  <si>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</si>
  <si>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</si>
  <si>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</si>
  <si>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</si>
  <si>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</si>
  <si>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</si>
  <si>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</si>
  <si>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</si>
  <si>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</si>
  <si>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</si>
  <si>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</si>
  <si>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</si>
  <si>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</si>
  <si>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</si>
  <si>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</si>
  <si>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</si>
  <si>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</si>
  <si>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</si>
  <si>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</si>
  <si>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</si>
  <si>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</si>
  <si>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</si>
  <si>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</si>
  <si>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</si>
  <si>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</si>
  <si>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</si>
  <si>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</si>
  <si>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</si>
  <si>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</si>
  <si>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</si>
  <si>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</si>
  <si>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</si>
  <si>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</si>
  <si>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</si>
  <si>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</si>
  <si>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</si>
  <si>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</si>
  <si>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</si>
  <si>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</si>
  <si>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</si>
  <si>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</si>
  <si>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</si>
  <si>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</si>
  <si>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</si>
  <si>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</si>
  <si>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</si>
  <si>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</si>
  <si>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</si>
  <si>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</si>
  <si>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</si>
  <si>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</si>
  <si>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</si>
  <si>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</si>
  <si>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</si>
  <si>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</si>
  <si>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</si>
  <si>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</si>
  <si>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</si>
  <si>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</si>
  <si>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</si>
  <si>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</si>
  <si>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</si>
  <si>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</si>
  <si>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</si>
  <si>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</si>
  <si>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</si>
  <si>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</si>
  <si>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</si>
  <si>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</si>
  <si>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</si>
  <si>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</si>
  <si>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</si>
  <si>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</si>
  <si>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</si>
  <si>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</si>
  <si>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</si>
  <si>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</si>
  <si>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</si>
  <si>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</si>
  <si>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</si>
  <si>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</si>
  <si>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</si>
  <si>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</si>
  <si>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</si>
  <si>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</si>
  <si>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</si>
  <si>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</si>
  <si>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</si>
  <si>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</si>
  <si>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</si>
  <si>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</si>
  <si>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</si>
  <si>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</si>
  <si>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</si>
  <si>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</si>
  <si>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</si>
  <si>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</si>
  <si>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</si>
  <si>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</si>
  <si>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</si>
  <si>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</si>
  <si>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</si>
  <si>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</si>
  <si>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</si>
  <si>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</si>
  <si>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</si>
  <si>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</si>
  <si>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</si>
  <si>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</si>
  <si>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</si>
  <si>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</si>
  <si>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</si>
  <si>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</si>
  <si>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</si>
  <si>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</si>
  <si>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</si>
  <si>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</si>
  <si>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</si>
  <si>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</si>
  <si>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</si>
  <si>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</si>
  <si>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</si>
  <si>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</si>
  <si>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</si>
  <si>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</si>
  <si>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</si>
  <si>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</si>
  <si>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</si>
  <si>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</si>
  <si>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</si>
  <si>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</si>
  <si>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</si>
  <si>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</si>
  <si>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</si>
  <si>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</si>
  <si>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</si>
  <si>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</si>
  <si>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</si>
  <si>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</si>
  <si>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</si>
  <si>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</si>
  <si>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</si>
  <si>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</si>
  <si>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</si>
  <si>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</si>
  <si>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</si>
  <si>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</si>
  <si>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</si>
  <si>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</si>
  <si>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</si>
  <si>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</si>
  <si>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</si>
  <si>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</si>
  <si>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</si>
  <si>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</si>
  <si>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</si>
  <si>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</si>
  <si>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</si>
  <si>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</si>
  <si>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</si>
  <si>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</si>
  <si>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</si>
  <si>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</si>
  <si>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</si>
  <si>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</si>
  <si>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</si>
  <si>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</si>
  <si>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</si>
  <si>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</si>
  <si>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</si>
  <si>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</si>
  <si>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</si>
  <si>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</si>
  <si>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</si>
  <si>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</si>
  <si>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</si>
  <si>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</si>
  <si>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</si>
  <si>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</si>
  <si>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</si>
  <si>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</si>
  <si>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</si>
  <si>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</si>
  <si>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</si>
  <si>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</si>
  <si>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</si>
  <si>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</si>
  <si>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</si>
  <si>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</si>
  <si>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</si>
  <si>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</si>
  <si>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</si>
  <si>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</si>
  <si>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</si>
  <si>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</si>
  <si>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</si>
  <si>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</si>
  <si>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</si>
  <si>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</si>
  <si>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</si>
  <si>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</si>
  <si>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</si>
  <si>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</si>
  <si>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</si>
  <si>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</si>
  <si>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</si>
  <si>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</si>
  <si>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</si>
  <si>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</si>
  <si>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</si>
  <si>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</si>
  <si>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</si>
  <si>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</si>
  <si>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</si>
  <si>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</si>
  <si>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</si>
  <si>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</si>
  <si>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</si>
  <si>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</si>
  <si>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</si>
  <si>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</si>
  <si>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</si>
  <si>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</si>
  <si>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</si>
  <si>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</si>
  <si>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</si>
  <si>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</si>
  <si>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</si>
  <si>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</si>
  <si>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</si>
  <si>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</si>
  <si>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</si>
  <si>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</si>
  <si>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</si>
  <si>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</si>
  <si>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</si>
  <si>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</si>
  <si>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</si>
  <si>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</si>
  <si>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</si>
  <si>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</si>
  <si>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</si>
  <si>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</si>
  <si>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</si>
  <si>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</si>
  <si>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</si>
  <si>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</si>
  <si>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</si>
  <si>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</si>
  <si>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</si>
  <si>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</si>
  <si>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</si>
  <si>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</si>
  <si>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</si>
  <si>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</si>
  <si>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</si>
  <si>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</si>
  <si>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</si>
  <si>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</si>
  <si>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</si>
  <si>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</si>
  <si>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</si>
  <si>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</si>
  <si>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</si>
  <si>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</si>
  <si>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</si>
  <si>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</si>
  <si>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</si>
  <si>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</si>
  <si>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</si>
  <si>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</si>
  <si>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</si>
  <si>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</si>
  <si>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</si>
  <si>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</si>
  <si>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</si>
  <si>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</si>
  <si>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</si>
  <si>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</si>
  <si>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</si>
  <si>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</si>
  <si>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</si>
  <si>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</si>
  <si>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</si>
  <si>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</si>
  <si>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</si>
  <si>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</si>
  <si>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</si>
  <si>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</si>
  <si>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</si>
  <si>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</si>
  <si>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</si>
  <si>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</si>
  <si>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</si>
  <si>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</si>
  <si>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</si>
  <si>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</si>
  <si>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</si>
  <si>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</si>
  <si>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</si>
  <si>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</si>
  <si>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</si>
  <si>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</si>
  <si>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</si>
  <si>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</si>
  <si>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</si>
  <si>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</si>
  <si>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</si>
  <si>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</si>
  <si>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</si>
  <si>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</si>
  <si>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</si>
  <si>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</si>
  <si>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</si>
  <si>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</si>
  <si>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</si>
  <si>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</si>
  <si>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</si>
  <si>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</si>
  <si>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</si>
  <si>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</si>
  <si>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</si>
  <si>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</si>
  <si>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</si>
  <si>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</si>
  <si>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</si>
  <si>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</si>
  <si>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</si>
  <si>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</si>
  <si>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</si>
  <si>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</si>
  <si>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</si>
  <si>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</si>
  <si>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</si>
  <si>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</si>
  <si>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</si>
  <si>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</si>
  <si>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</si>
  <si>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</si>
  <si>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</si>
  <si>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</si>
  <si>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</si>
  <si>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</si>
  <si>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</si>
  <si>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</si>
  <si>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</si>
  <si>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</si>
  <si>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</si>
  <si>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</si>
  <si>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</si>
  <si>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</si>
  <si>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</si>
  <si>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</si>
  <si>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</si>
  <si>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</si>
  <si>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</si>
  <si>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</si>
  <si>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</si>
  <si>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</si>
  <si>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</si>
  <si>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</si>
  <si>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</si>
  <si>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</si>
  <si>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</si>
  <si>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</si>
  <si>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</si>
  <si>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</si>
  <si>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</si>
  <si>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</si>
  <si>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</si>
  <si>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</si>
  <si>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</si>
  <si>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</si>
  <si>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</si>
  <si>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</si>
  <si>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</si>
  <si>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</si>
  <si>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</si>
  <si>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</si>
  <si>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</si>
  <si>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</si>
  <si>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</si>
  <si>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</si>
  <si>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</si>
  <si>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</si>
  <si>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</si>
  <si>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</si>
  <si>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</si>
  <si>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</si>
  <si>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</si>
  <si>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</si>
  <si>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</si>
  <si>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</si>
  <si>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</si>
  <si>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</si>
  <si>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</si>
  <si>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</si>
  <si>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</si>
  <si>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</si>
  <si>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</si>
  <si>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</si>
  <si>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</si>
  <si>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</si>
  <si>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</si>
  <si>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</si>
  <si>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</si>
  <si>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</si>
  <si>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</si>
  <si>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</si>
  <si>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</si>
  <si>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</si>
  <si>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</si>
  <si>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</si>
  <si>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</si>
  <si>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</si>
  <si>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</si>
  <si>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</si>
  <si>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</si>
  <si>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</si>
  <si>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</si>
  <si>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</si>
  <si>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</si>
  <si>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</si>
  <si>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</si>
  <si>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</si>
  <si>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</si>
  <si>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</si>
  <si>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</si>
  <si>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</si>
  <si>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</si>
  <si>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</si>
  <si>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</si>
  <si>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</si>
  <si>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</si>
  <si>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</si>
  <si>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</si>
  <si>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</si>
  <si>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</si>
  <si>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</si>
  <si>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</si>
  <si>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</si>
  <si>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</si>
  <si>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</si>
  <si>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</si>
  <si>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</si>
  <si>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</si>
  <si>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</si>
  <si>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</si>
  <si>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</si>
  <si>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</si>
  <si>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</si>
  <si>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</si>
  <si>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</si>
  <si>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</si>
  <si>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</si>
  <si>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</si>
  <si>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</si>
  <si>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</si>
  <si>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</si>
  <si>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</si>
  <si>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</si>
  <si>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</si>
  <si>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</si>
  <si>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</si>
  <si>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</si>
  <si>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</si>
  <si>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</si>
  <si>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</si>
  <si>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</si>
  <si>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</si>
  <si>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</si>
  <si>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</si>
  <si>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</si>
  <si>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</si>
  <si>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</si>
  <si>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</si>
  <si>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</si>
  <si>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</si>
  <si>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</si>
  <si>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</si>
  <si>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</si>
  <si>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</si>
  <si>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</si>
  <si>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</si>
  <si>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</si>
  <si>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</si>
  <si>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</si>
  <si>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</si>
  <si>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</si>
  <si>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</si>
  <si>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</si>
  <si>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</si>
  <si>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</si>
  <si>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</si>
  <si>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</si>
  <si>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</si>
  <si>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</si>
  <si>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</si>
  <si>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</si>
  <si>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</si>
  <si>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</si>
  <si>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</si>
  <si>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</si>
  <si>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</si>
  <si>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</si>
  <si>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</si>
  <si>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</si>
  <si>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</si>
  <si>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</si>
  <si>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</si>
  <si>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</si>
  <si>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</si>
  <si>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</si>
  <si>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</si>
  <si>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</si>
  <si>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</si>
  <si>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</si>
  <si>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</si>
  <si>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</si>
  <si>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</si>
  <si>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</si>
  <si>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</si>
  <si>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</si>
  <si>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</si>
  <si>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</si>
  <si>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</si>
  <si>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</si>
  <si>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</si>
  <si>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</si>
  <si>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</si>
  <si>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</si>
  <si>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</si>
  <si>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</si>
  <si>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</si>
  <si>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</si>
  <si>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</si>
  <si>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</si>
  <si>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</si>
  <si>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</si>
  <si>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</si>
  <si>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</si>
  <si>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</si>
  <si>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</si>
  <si>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</si>
  <si>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</si>
  <si>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</si>
  <si>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</si>
  <si>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</si>
  <si>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</si>
  <si>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</si>
  <si>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</si>
  <si>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</si>
  <si>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</si>
  <si>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</si>
  <si>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</si>
  <si>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</si>
  <si>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</si>
  <si>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</si>
  <si>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</si>
  <si>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</si>
  <si>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</si>
  <si>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</si>
  <si>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</si>
  <si>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</si>
  <si>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</si>
  <si>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</si>
  <si>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</si>
  <si>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</si>
  <si>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</si>
  <si>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</si>
  <si>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</si>
  <si>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</si>
  <si>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</si>
  <si>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</si>
  <si>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</si>
  <si>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</si>
  <si>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</si>
  <si>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</si>
  <si>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</si>
  <si>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</si>
  <si>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</si>
  <si>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</si>
  <si>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</si>
  <si>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</si>
  <si>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</si>
  <si>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</si>
  <si>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</si>
  <si>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</si>
  <si>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</si>
  <si>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</si>
  <si>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</si>
  <si>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</si>
  <si>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</si>
  <si>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</si>
  <si>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</si>
  <si>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</si>
  <si>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</si>
  <si>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</si>
  <si>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</si>
  <si>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</si>
  <si>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</si>
  <si>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</si>
  <si>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</si>
  <si>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</si>
  <si>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</si>
  <si>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</si>
  <si>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</si>
  <si>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</si>
  <si>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</si>
  <si>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</si>
  <si>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</si>
  <si>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</si>
  <si>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</si>
  <si>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</si>
  <si>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</si>
  <si>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</si>
  <si>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</si>
  <si>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</si>
  <si>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</si>
  <si>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</si>
  <si>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</si>
  <si>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</si>
  <si>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</si>
  <si>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</si>
  <si>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</si>
  <si>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</si>
  <si>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</si>
  <si>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</si>
  <si>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</si>
  <si>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</si>
  <si>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</si>
  <si>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</si>
  <si>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</si>
  <si>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</si>
  <si>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</si>
  <si>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</si>
  <si>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</si>
  <si>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</si>
  <si>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</si>
  <si>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</si>
  <si>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</si>
  <si>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</si>
  <si>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</si>
  <si>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</si>
  <si>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</si>
  <si>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</si>
  <si>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</si>
  <si>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</si>
  <si>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</si>
  <si>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</si>
  <si>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</si>
  <si>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</si>
  <si>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</si>
  <si>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</si>
  <si>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</si>
  <si>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</si>
  <si>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</si>
  <si>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</si>
  <si>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</si>
  <si>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</si>
  <si>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</si>
  <si>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</si>
  <si>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</si>
  <si>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</si>
  <si>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</si>
  <si>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</si>
  <si>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</si>
  <si>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</si>
  <si>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</si>
  <si>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</si>
  <si>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</si>
  <si>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</si>
  <si>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</si>
  <si>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</si>
  <si>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</si>
  <si>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</si>
  <si>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</si>
  <si>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</si>
  <si>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</si>
  <si>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</si>
  <si>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</si>
  <si>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</si>
  <si>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</si>
  <si>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</si>
  <si>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</si>
  <si>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</si>
  <si>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</si>
  <si>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</si>
  <si>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</si>
  <si>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</si>
  <si>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</si>
  <si>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</si>
  <si>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</si>
  <si>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</si>
  <si>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</si>
  <si>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</si>
  <si>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</si>
  <si>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</si>
  <si>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</si>
  <si>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</si>
  <si>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</si>
  <si>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</si>
  <si>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</si>
  <si>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</si>
  <si>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</si>
  <si>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</si>
  <si>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</si>
  <si>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</si>
  <si>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</si>
  <si>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</si>
  <si>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</si>
  <si>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</si>
  <si>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</si>
  <si>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</si>
  <si>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</si>
  <si>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</si>
  <si>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</si>
  <si>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</si>
  <si>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</si>
  <si>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</si>
  <si>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</si>
  <si>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</si>
  <si>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</si>
  <si>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</si>
  <si>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</si>
  <si>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</si>
  <si>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</si>
  <si>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</si>
  <si>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</si>
  <si>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</si>
  <si>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</si>
  <si>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</si>
  <si>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</si>
  <si>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</si>
  <si>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</si>
  <si>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</si>
  <si>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</si>
  <si>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</si>
  <si>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</si>
  <si>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</si>
  <si>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</si>
  <si>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</si>
  <si>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</si>
  <si>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</si>
  <si>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</si>
  <si>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</si>
  <si>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</si>
  <si>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</si>
  <si>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</si>
  <si>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</si>
  <si>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</si>
  <si>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</si>
  <si>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</si>
  <si>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</si>
  <si>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</si>
  <si>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</si>
  <si>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</si>
  <si>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</si>
  <si>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</si>
  <si>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</si>
  <si>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</si>
  <si>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</si>
  <si>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</si>
  <si>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</si>
  <si>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</si>
  <si>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</si>
  <si>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</si>
  <si>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</si>
  <si>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</si>
  <si>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</si>
  <si>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</si>
  <si>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</si>
  <si>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</si>
  <si>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</si>
  <si>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</si>
  <si>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</si>
  <si>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</si>
  <si>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</si>
  <si>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</si>
  <si>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</si>
  <si>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</si>
  <si>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</si>
  <si>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</si>
  <si>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</si>
  <si>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</si>
  <si>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</si>
  <si>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</si>
  <si>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</si>
  <si>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</si>
  <si>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</si>
  <si>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</si>
  <si>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</si>
  <si>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</si>
  <si>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</si>
  <si>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</si>
  <si>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</si>
  <si>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</si>
  <si>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</si>
  <si>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</si>
  <si>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</si>
  <si>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</si>
  <si>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</si>
  <si>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</si>
  <si>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</si>
  <si>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</si>
  <si>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</si>
  <si>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</si>
  <si>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</si>
  <si>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</si>
  <si>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</si>
  <si>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</si>
  <si>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</si>
  <si>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</si>
  <si>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</si>
  <si>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</si>
  <si>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</si>
  <si>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</si>
  <si>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</si>
  <si>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</si>
  <si>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</si>
  <si>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</si>
  <si>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</si>
  <si>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</si>
  <si>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</si>
  <si>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</si>
  <si>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</si>
  <si>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</si>
  <si>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</si>
  <si>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</si>
  <si>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</si>
  <si>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</si>
  <si>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</si>
  <si>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</si>
  <si>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</si>
  <si>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</si>
  <si>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</si>
  <si>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</si>
  <si>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</si>
  <si>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</si>
  <si>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</si>
  <si>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</si>
  <si>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</si>
  <si>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</si>
  <si>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</si>
  <si>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</si>
  <si>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</si>
  <si>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</si>
  <si>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</si>
  <si>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</si>
  <si>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</si>
  <si>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</si>
  <si>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</si>
  <si>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</si>
  <si>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</si>
  <si>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</si>
  <si>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</si>
  <si>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</si>
  <si>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</si>
  <si>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</si>
  <si>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</si>
  <si>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</si>
  <si>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</si>
  <si>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</si>
  <si>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</si>
  <si>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</si>
  <si>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</si>
  <si>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</si>
  <si>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</si>
  <si>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</si>
  <si>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</si>
  <si>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</si>
  <si>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Planeamento de infraestruturas energéticas</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</si>
  <si>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</si>
  <si>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</si>
  <si>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</si>
  <si>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</si>
  <si>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</si>
  <si>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</si>
  <si>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</si>
  <si>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</si>
  <si>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</si>
  <si>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</si>
  <si>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</si>
  <si>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</si>
  <si>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</si>
  <si>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</si>
  <si>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</si>
  <si>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</si>
  <si>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</si>
  <si>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</si>
  <si>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</si>
  <si>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</si>
  <si>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</si>
  <si>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</si>
  <si>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</si>
  <si>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</si>
  <si>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</si>
  <si>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</si>
  <si>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</si>
  <si>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</si>
  <si>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</si>
  <si>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</si>
  <si>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</si>
  <si>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</si>
  <si>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</si>
  <si>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</si>
  <si>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</si>
  <si>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</si>
  <si>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</si>
  <si>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</si>
  <si>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</si>
  <si>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</si>
  <si>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</si>
  <si>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</si>
  <si>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</si>
  <si>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</si>
  <si>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</si>
  <si>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</si>
  <si>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</si>
  <si>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</si>
  <si>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</si>
  <si>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</si>
  <si>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</si>
  <si>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</si>
  <si>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</si>
  <si>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</si>
  <si>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</si>
  <si>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</si>
  <si>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</si>
  <si>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</si>
  <si>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</si>
  <si>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</si>
  <si>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</si>
  <si>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</si>
  <si>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</si>
  <si>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</si>
  <si>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</si>
  <si>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</si>
  <si>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</si>
  <si>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</si>
  <si>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</si>
  <si>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</si>
  <si>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</si>
  <si>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</si>
  <si>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</si>
  <si>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</si>
  <si>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</si>
  <si>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</si>
  <si>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</si>
  <si>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</si>
  <si>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</si>
  <si>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</si>
  <si>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</si>
  <si>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</si>
  <si>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</si>
  <si>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</si>
  <si>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</si>
  <si>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</si>
  <si>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</si>
  <si>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</si>
  <si>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</si>
  <si>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</si>
  <si>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</si>
  <si>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</si>
  <si>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</si>
  <si>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</si>
  <si>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</si>
  <si>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</si>
  <si>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</si>
  <si>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</si>
  <si>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</si>
  <si>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</si>
  <si>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</si>
  <si>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</si>
  <si>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</si>
  <si>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</si>
  <si>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</si>
  <si>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</si>
  <si>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</si>
  <si>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</si>
  <si>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</si>
  <si>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</si>
  <si>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</si>
  <si>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</si>
  <si>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</si>
  <si>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</si>
  <si>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</si>
  <si>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</si>
  <si>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</si>
  <si>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</si>
  <si>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</si>
  <si>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</si>
  <si>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</si>
  <si>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</si>
  <si>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</si>
  <si>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</si>
  <si>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</si>
  <si>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</si>
  <si>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</si>
  <si>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</si>
  <si>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</si>
  <si>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</si>
  <si>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</si>
  <si>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</si>
  <si>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</si>
  <si>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</si>
  <si>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</si>
  <si>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</si>
  <si>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</si>
  <si>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</si>
  <si>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</si>
  <si>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</si>
  <si>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</si>
  <si>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</si>
  <si>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</si>
  <si>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</si>
  <si>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</si>
  <si>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</si>
  <si>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</si>
  <si>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</si>
  <si>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</si>
  <si>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</si>
  <si>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</si>
  <si>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</si>
  <si>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</si>
  <si>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</si>
  <si>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</si>
  <si>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</si>
  <si>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</si>
  <si>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</si>
  <si>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</si>
  <si>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</si>
  <si>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</si>
  <si>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</si>
  <si>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</si>
  <si>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</si>
  <si>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</si>
  <si>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</si>
  <si>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</si>
  <si>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</si>
  <si>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</si>
  <si>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</si>
  <si>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</si>
  <si>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</si>
  <si>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</si>
  <si>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</si>
  <si>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</si>
  <si>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</si>
  <si>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</si>
  <si>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</si>
  <si>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</si>
  <si>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</si>
  <si>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</si>
  <si>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</si>
  <si>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</si>
  <si>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</si>
  <si>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</si>
  <si>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</si>
  <si>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</si>
  <si>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</si>
  <si>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</si>
  <si>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</si>
  <si>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</si>
  <si>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</si>
  <si>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</si>
  <si>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</si>
  <si>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</si>
  <si>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</si>
  <si>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</si>
  <si>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</si>
  <si>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</si>
  <si>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</si>
  <si>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</si>
  <si>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</si>
  <si>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</si>
  <si>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</si>
  <si>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</si>
  <si>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</si>
  <si>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</si>
  <si>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</si>
  <si>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</si>
  <si>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</si>
  <si>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</si>
  <si>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</si>
  <si>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</si>
  <si>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</si>
  <si>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</si>
  <si>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</si>
  <si>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</si>
  <si>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</si>
  <si>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</si>
  <si>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</si>
  <si>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</si>
  <si>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</si>
  <si>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</si>
  <si>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</si>
  <si>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</si>
  <si>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</si>
  <si>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</si>
  <si>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</si>
  <si>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</si>
  <si>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</si>
  <si>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</si>
  <si>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</si>
  <si>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</si>
  <si>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</si>
  <si>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</si>
  <si>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</si>
  <si>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</si>
  <si>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</si>
  <si>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</si>
  <si>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</si>
  <si>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</si>
  <si>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</si>
  <si>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</si>
  <si>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</si>
  <si>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</si>
  <si>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</si>
  <si>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</si>
  <si>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</si>
  <si>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</si>
  <si>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</si>
  <si>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</si>
  <si>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</si>
  <si>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</si>
  <si>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</si>
  <si>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</si>
  <si>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</si>
  <si>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</si>
  <si>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</si>
  <si>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</si>
  <si>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</si>
  <si>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</si>
  <si>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</si>
  <si>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</si>
  <si>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</si>
  <si>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</si>
  <si>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</si>
  <si>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</si>
  <si>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</si>
  <si>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</si>
  <si>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</si>
  <si>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</si>
  <si>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</si>
  <si>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</si>
  <si>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</si>
  <si>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</si>
  <si>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</si>
  <si>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</si>
  <si>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</si>
  <si>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</si>
  <si>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</si>
  <si>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</si>
  <si>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</si>
  <si>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</si>
  <si>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</si>
  <si>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</si>
  <si>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</si>
  <si>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</si>
  <si>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</si>
  <si>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</si>
  <si>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</si>
  <si>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</si>
  <si>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</si>
  <si>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</si>
  <si>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</si>
  <si>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</si>
  <si>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</si>
  <si>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</si>
  <si>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</si>
  <si>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</si>
  <si>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</si>
  <si>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</si>
  <si>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</si>
  <si>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</si>
  <si>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</si>
  <si>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</si>
  <si>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</si>
  <si>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</si>
  <si>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</si>
  <si>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</si>
  <si>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</si>
  <si>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</si>
  <si>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</si>
  <si>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</si>
  <si>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</si>
  <si>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</si>
  <si>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</si>
  <si>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</si>
  <si>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</si>
  <si>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</si>
  <si>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</si>
  <si>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</si>
  <si>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</si>
  <si>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</si>
  <si>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</si>
  <si>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</si>
  <si>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</si>
  <si>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</si>
  <si>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</si>
  <si>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</si>
  <si>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</si>
  <si>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</si>
  <si>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</si>
  <si>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</si>
  <si>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</si>
  <si>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</si>
  <si>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</si>
  <si>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</si>
  <si>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</si>
  <si>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</si>
  <si>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</si>
  <si>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</si>
  <si>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</si>
  <si>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</si>
  <si>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</si>
  <si>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</si>
  <si>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</si>
  <si>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</si>
  <si>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</si>
  <si>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</si>
  <si>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</si>
  <si>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</si>
  <si>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</si>
  <si>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</si>
  <si>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</si>
  <si>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</si>
  <si>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</si>
  <si>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</si>
  <si>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</si>
  <si>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</si>
  <si>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</si>
  <si>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</si>
  <si>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</si>
  <si>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</si>
  <si>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</si>
  <si>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</si>
  <si>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</si>
  <si>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</si>
  <si>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</si>
  <si>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</si>
  <si>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</si>
  <si>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</si>
  <si>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</si>
  <si>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</si>
  <si>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</si>
  <si>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</si>
  <si>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</si>
  <si>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</si>
  <si>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</si>
  <si>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</si>
  <si>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</si>
  <si>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</si>
  <si>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</si>
  <si>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</si>
  <si>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</si>
  <si>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</si>
  <si>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</si>
  <si>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</si>
  <si>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</si>
  <si>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</si>
  <si>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</si>
  <si>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</si>
  <si>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</si>
  <si>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</si>
  <si>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</si>
  <si>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</si>
  <si>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</si>
  <si>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</si>
  <si>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</si>
  <si>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</si>
  <si>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</si>
  <si>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</si>
  <si>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</si>
  <si>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</si>
  <si>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</si>
  <si>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</si>
  <si>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</si>
  <si>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</si>
  <si>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</si>
  <si>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</si>
  <si>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</si>
  <si>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</si>
  <si>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</si>
  <si>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</si>
  <si>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</si>
  <si>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</si>
  <si>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</si>
  <si>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</si>
  <si>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</si>
  <si>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</si>
  <si>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</si>
  <si>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</si>
  <si>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</si>
  <si>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</si>
  <si>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</si>
  <si>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</si>
  <si>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</si>
  <si>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</si>
  <si>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</si>
  <si>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</si>
  <si>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</si>
  <si>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</si>
  <si>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</si>
  <si>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</si>
  <si>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</si>
  <si>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</si>
  <si>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</si>
  <si>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</si>
  <si>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</si>
  <si>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</si>
  <si>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</si>
  <si>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</si>
  <si>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</si>
  <si>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</si>
  <si>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</si>
  <si>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</si>
  <si>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</si>
  <si>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</si>
  <si>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</si>
  <si>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</si>
  <si>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</si>
  <si>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</si>
  <si>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</si>
  <si>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</si>
  <si>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</si>
  <si>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</si>
  <si>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</si>
  <si>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</si>
  <si>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</si>
  <si>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</si>
  <si>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</si>
  <si>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</si>
  <si>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</si>
  <si>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</si>
  <si>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</si>
  <si>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</si>
  <si>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</si>
  <si>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</si>
  <si>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</si>
  <si>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</si>
  <si>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</si>
  <si>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</si>
  <si>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</si>
  <si>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</si>
  <si>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</si>
  <si>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</si>
  <si>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</si>
  <si>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</si>
  <si>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</si>
  <si>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</si>
  <si>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</si>
  <si>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</si>
  <si>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</si>
  <si>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</si>
  <si>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</si>
  <si>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</si>
  <si>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</si>
  <si>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</si>
  <si>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</si>
  <si>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</si>
  <si>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</si>
  <si>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</si>
  <si>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</si>
  <si>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</si>
  <si>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</si>
  <si>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</si>
  <si>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</si>
  <si>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</si>
  <si>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</si>
  <si>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</si>
  <si>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</si>
  <si>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</si>
  <si>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</si>
  <si>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</si>
  <si>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</si>
  <si>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</si>
  <si>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</si>
  <si>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</si>
  <si>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</si>
  <si>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</si>
  <si>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</si>
  <si>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</si>
  <si>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</si>
  <si>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</si>
  <si>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</si>
  <si>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</si>
  <si>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</si>
  <si>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</si>
  <si>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</si>
  <si>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</si>
  <si>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</si>
  <si>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</si>
  <si>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</si>
  <si>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</si>
  <si>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</si>
  <si>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</si>
  <si>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</si>
  <si>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</si>
  <si>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</si>
  <si>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</si>
  <si>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</si>
  <si>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</si>
  <si>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</si>
  <si>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</si>
  <si>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</si>
  <si>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</si>
  <si>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</si>
  <si>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</si>
  <si>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</si>
  <si>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</si>
  <si>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</si>
  <si>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"Translation"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 bladet, lägg till fler rader om det behövs.
</t>
  </si>
  <si>
    <t>DE VIKTIGASTE BEGREPPEN:
 - Slutlig energi: avser kommersiell energi som levereras till slutanvändaren (el, värme, kyla och bränslen) och förnybara energikällor som används direkt av slutanvändaren, exklusive energi säljs till ett allmänt distributionsnät (termisk solenergi, biomassa, etc. ).
 - Sekundär energi: den energi omvandlad från andra typer av energi för att levereras till användarna genom centraliserade energitjänster (el, fjärrvärme, kyla till fjärrkyla).
 - Primär energi: den energi som importeras (fossila bränslen, biobränslen, elektricitet) och lokala energikällor (vattenkraft, vindkraft, solenergi, biomassa, etc.) innan användning eller omvandling till sekundär energi.
 - Återexport av importerade energiprodukter för fartyg och flygplan och intensiva energi verksamheter för export som kan betraktas som en extern energiförbrukning och som är undantagna från den inre energimarknaden. Kan dock vara relevant att få information om denna energianvändning för att få ett helhetsperspektiv av hela energibalansen av ön.</t>
  </si>
  <si>
    <t>TABLE DE TRADUCTION</t>
  </si>
  <si>
    <t>Veuillez incrire votre code de langue dans une cellule vert clair, remplissez la traduction de chaque élément dans la colonne ci-dessous et insérez le code de votre langue dans la cellule en bleu foncé de la première colonne:</t>
  </si>
  <si>
    <t>Langue</t>
  </si>
  <si>
    <t>Ile</t>
  </si>
  <si>
    <t>Année</t>
  </si>
  <si>
    <t>Année de référence</t>
  </si>
  <si>
    <t>Méthode de calcul du CO2</t>
  </si>
  <si>
    <t>Facteurs d'émissions du GIEC (IPCC)</t>
  </si>
  <si>
    <t>Facteurs d'émission dans l'analyse du cycle de vie (ACV)</t>
  </si>
  <si>
    <t>Unité d'émission</t>
  </si>
  <si>
    <t>Feuille</t>
  </si>
  <si>
    <t>Contenu</t>
  </si>
  <si>
    <t>Permet la traduction du document.</t>
  </si>
  <si>
    <t>Pour insérer les facteurs d'émissions de CO2 pour le calcul des émissions.</t>
  </si>
  <si>
    <t>Pour établir les objectifs de l'ISEAP, la vision à long-terme et les aspects organisationnels et financiers.</t>
  </si>
  <si>
    <t>Pour afficher le bilan énérgétique de référence et l'inventaire des émissions de CO2.</t>
  </si>
  <si>
    <t>Pour afficher le bilan énergétique du Plan en 2020 et l'inventaire des émissions de CO2.</t>
  </si>
  <si>
    <t>Pour afficher la liste des actions pour l'énergie durable, les investissements et la réduction des émissions de CO2</t>
  </si>
  <si>
    <t>Plan d'Action Insulaire pour l'Energie Durable (PAIED)</t>
  </si>
  <si>
    <t>Stratégie globale</t>
  </si>
  <si>
    <t>Objectif global de réduction des émissions de CO2 pour 2020</t>
  </si>
  <si>
    <t xml:space="preserve">Veuillez sélectionnez l'option souhaitée </t>
  </si>
  <si>
    <t>Réduction absolue</t>
  </si>
  <si>
    <t>Réduction per capita</t>
  </si>
  <si>
    <t>Objectif non atteint</t>
  </si>
  <si>
    <t>VISION A LONG TERME DE VOTRE AUTORITE LOCALE (Veuillez inclure les zones prioritaires, les principales tendances et les défis)</t>
  </si>
  <si>
    <t>ASPECTS ORGANISATIONNELS ET FINANCIERS</t>
  </si>
  <si>
    <t>Structures de coordination et d'organisation créées/désignées</t>
  </si>
  <si>
    <t>Ressources humaines allouées</t>
  </si>
  <si>
    <t>Participation des parties prenantes et des citoyens</t>
  </si>
  <si>
    <t>Budget global estimé</t>
  </si>
  <si>
    <t>Sources de financement prévues pour les investissements du plan d'action</t>
  </si>
  <si>
    <t>Les mesures prévues pour la surveillance et le suivi</t>
  </si>
  <si>
    <t>Continuez sur la feuille suivante consacrée à votre inventaire des émissions de référence</t>
  </si>
  <si>
    <t>INVENTAIRE DES EMISSIONS DE REFERENCE</t>
  </si>
  <si>
    <t>DONNEES GENERALES</t>
  </si>
  <si>
    <t>Année d'inventaire</t>
  </si>
  <si>
    <t>Nombre d'habitants</t>
  </si>
  <si>
    <t>Champs obligatoires</t>
  </si>
  <si>
    <t>RESULTATS DE BILAN ENERGETIQUE</t>
  </si>
  <si>
    <t>DEMANDE D'ENERGIE FINALE</t>
  </si>
  <si>
    <t>SECTEURS DE DEMANDE</t>
  </si>
  <si>
    <t>DESCRIPTIONS DES ACTIONS A REALISER</t>
  </si>
  <si>
    <t>Description du secteur</t>
  </si>
  <si>
    <t>Actions globales</t>
  </si>
  <si>
    <t>RESIDENTIEL</t>
  </si>
  <si>
    <t>Eau chaude</t>
  </si>
  <si>
    <t>Chauffage et refroidissement</t>
  </si>
  <si>
    <t>Eclairage</t>
  </si>
  <si>
    <t>Cusine</t>
  </si>
  <si>
    <t>Réfrigérateur et congélateur</t>
  </si>
  <si>
    <t>Machine à laver et sèche-linge</t>
  </si>
  <si>
    <t>Lave-vaiselle</t>
  </si>
  <si>
    <t>Téléviseurs</t>
  </si>
  <si>
    <t>Autres appareils électriques</t>
  </si>
  <si>
    <t>SECTEUR PRIMAIRE</t>
  </si>
  <si>
    <t>Agriculture, sylviculture et pêche</t>
  </si>
  <si>
    <t>Mines et carrières</t>
  </si>
  <si>
    <t>SECTEUR SECONDAIRE</t>
  </si>
  <si>
    <t>Industrie manufacturière</t>
  </si>
  <si>
    <t>Captage, assainissement et distribution de l'eau, gestion des déchets et remise en état</t>
  </si>
  <si>
    <t>SECTEUR TERTIAIRE</t>
  </si>
  <si>
    <t>Commerce de gros et de détail, réparation de véhicules automobiles et de motocycles</t>
  </si>
  <si>
    <t>Hébergement, restauration et similaires</t>
  </si>
  <si>
    <t>Administration publique et de la sécurité sociale</t>
  </si>
  <si>
    <t>Défense, justice, police et pompiers</t>
  </si>
  <si>
    <t>Santé humaine et actions sociales</t>
  </si>
  <si>
    <t>Autres services</t>
  </si>
  <si>
    <t>Eclairage public</t>
  </si>
  <si>
    <t>Réexportation (navires, avions, zones franches industrielles, bases militaires nationales et internationales, etc)</t>
  </si>
  <si>
    <t>Activités avec usage intensif d'énergie pour l'exportation (à exclure du bilan énergétique de l'île)</t>
  </si>
  <si>
    <t>Autres (à exclure du bilan énergétique de l'île)</t>
  </si>
  <si>
    <t>ENERGIE POUR UTILISATION FINALE</t>
  </si>
  <si>
    <t>Services énergétiques centralisés</t>
  </si>
  <si>
    <t>Électricité du réseau public</t>
  </si>
  <si>
    <t>Système de chauffage urbain</t>
  </si>
  <si>
    <t>Système de refroidissement urbain</t>
  </si>
  <si>
    <t>Combustibles fossiles</t>
  </si>
  <si>
    <t>Mazout</t>
  </si>
  <si>
    <t>Gazole - Diesel</t>
  </si>
  <si>
    <t>Essence</t>
  </si>
  <si>
    <t>Gaz naturel</t>
  </si>
  <si>
    <t>Charbon</t>
  </si>
  <si>
    <t>Sources d'énergie renouvelable (hors électricité et chaleur vendues aux réseaux publics)</t>
  </si>
  <si>
    <t>Sources d'énergie renouvelable (Systèmes raccordés aux réseaux publics)</t>
  </si>
  <si>
    <t>Sources d'énergie renouvelable</t>
  </si>
  <si>
    <t>hydraulique</t>
  </si>
  <si>
    <t>Vent</t>
  </si>
  <si>
    <t>Solaire</t>
  </si>
  <si>
    <t>Géothermique</t>
  </si>
  <si>
    <t>Océan</t>
  </si>
  <si>
    <t>Déchets urbains</t>
  </si>
  <si>
    <t>Récupération d'énergie</t>
  </si>
  <si>
    <t>Sous-total</t>
  </si>
  <si>
    <t>TOTAL POUR LE MARCHE INTERIEUR</t>
  </si>
  <si>
    <t>PRODUCTION D'ENERGIE SECONDAIRE ET FLUX D'ENERGIE</t>
  </si>
  <si>
    <t>SECTEUR DE PRODUCTION</t>
  </si>
  <si>
    <t>SOURCE D'ENERGIE</t>
  </si>
  <si>
    <t>Produit énergétique</t>
  </si>
  <si>
    <t>Electricité</t>
  </si>
  <si>
    <t>Chaleur</t>
  </si>
  <si>
    <t>Froid</t>
  </si>
  <si>
    <t>ENERGIE PRIMAIRE CONVERTIE EN ENERGIE SECONDAIRE (consommation d'énergie primaire)</t>
  </si>
  <si>
    <t>Pertes de conversion d'énergie primaire en énergie secondaire</t>
  </si>
  <si>
    <t>RENDEMENT ENERGETIQUE DE CONVERSION</t>
  </si>
  <si>
    <t>FLUX D'ENERGIE</t>
  </si>
  <si>
    <t>Stockage</t>
  </si>
  <si>
    <t>Entrée au stockage</t>
  </si>
  <si>
    <t>Sortie de stockage</t>
  </si>
  <si>
    <t>Connexion externe</t>
  </si>
  <si>
    <t>Importation de l'ile</t>
  </si>
  <si>
    <t>Exportation de l'ile</t>
  </si>
  <si>
    <t>Réexportation et consommation extérieure</t>
  </si>
  <si>
    <t>Pertes de distribution et auto-consommation</t>
  </si>
  <si>
    <t>CONVERSION D'ENERGIE SECONDAIRE</t>
  </si>
  <si>
    <t>Conversion d'électricité en froid</t>
  </si>
  <si>
    <t>Conversion de chaleur en froid</t>
  </si>
  <si>
    <t xml:space="preserve">Demande finale d'énergie  </t>
  </si>
  <si>
    <t>SOURCE D'ENERGIE PRIMAIRE</t>
  </si>
  <si>
    <t>DEMANDE D'ENERGIE PRIMAIRE</t>
  </si>
  <si>
    <t>Electricité importée (câble)</t>
  </si>
  <si>
    <t>Electricité exportée (câble)</t>
  </si>
  <si>
    <t>EMISSIONS DE CO2</t>
  </si>
  <si>
    <t>EMISSIONS DE CO2 DE LA PRODUCTION</t>
  </si>
  <si>
    <t>EMISSIONS DE CO2 DE L'UTILISATION FINALE</t>
  </si>
  <si>
    <t>FACTEURS D'EMISSIONS DE CO2</t>
  </si>
  <si>
    <t>Emissions de CO2 provenant des installations ETS (régime d'échange de droits d'émission) inclus dans les calculs pour l'utilisation finale de l'énergie</t>
  </si>
  <si>
    <t>Emissions de CO2 provenant des installations ETS (régime d'échange de droits d'émission) inclus dans les calculs pour la production d'énergie secondaire</t>
  </si>
  <si>
    <t>RESULTATS DE L'INVENTAIRE DES EMISSIONS</t>
  </si>
  <si>
    <t>Continuez sur la feuille suivante consacrée à votre inventaire des émissions en 2020</t>
  </si>
  <si>
    <t>INVENTAIRE DES EMISSIONS DU PLAN EN 2020 (avec la mise en œuvre d'actions pour l'énergie durable)</t>
  </si>
  <si>
    <t>Continuez sur la feuille suivante consacrée à votre Plan d'Action Insulaire pour l'Energie Durable</t>
  </si>
  <si>
    <t>TITRE DU PLAN D'ACTION INSULAIRE POUR L'ENERGIE DURABLE</t>
  </si>
  <si>
    <t>Date de l'approbation formelle</t>
  </si>
  <si>
    <t>Autorité approuvant le Plan</t>
  </si>
  <si>
    <t>PRINCIPAUX ELEMENTS DU PLAN D'ACTION INSULAIRE POUR L'ENERGIE DURABLE</t>
  </si>
  <si>
    <t>SECTEURS ET CHAMPS D'ACTION</t>
  </si>
  <si>
    <r>
      <t xml:space="preserve">ACTIONS
(une ligne par action - ajoutez des lignes si nécessaire; exclure les actions ETS </t>
    </r>
    <r>
      <rPr>
        <i/>
        <sz val="9"/>
        <color theme="1"/>
        <rFont val="Calibri"/>
        <family val="2"/>
        <scheme val="minor"/>
      </rPr>
      <t>(régime d'échange de droits d'émission)</t>
    </r>
    <r>
      <rPr>
        <sz val="9"/>
        <color theme="1"/>
        <rFont val="Calibri"/>
        <family val="2"/>
        <scheme val="minor"/>
      </rPr>
      <t>)</t>
    </r>
  </si>
  <si>
    <t>RESPONSABLE DE LA MISE EN ŒUVRE</t>
  </si>
  <si>
    <t>CALENDRIER DE MISE EN ŒUVRE</t>
  </si>
  <si>
    <t>Année de départ</t>
  </si>
  <si>
    <t>Année de fin</t>
  </si>
  <si>
    <t>COUTS D'INVESTISSEMENT ESTIMES [euro]</t>
  </si>
  <si>
    <t>ECONOMIES D'ENERGIE PREVUES [MWh/an]</t>
  </si>
  <si>
    <t>AUGMENTATION PREVUE DES ENERGIES RENOUVELLABLES [MWh/an]</t>
  </si>
  <si>
    <t>REDUCTION PREVUE DES EMISSIONS DE CO2 [ton/an]</t>
  </si>
  <si>
    <t>OBJECTIF D'ECONOMIES D'ENERGIE EN 2020 [MWh/an]</t>
  </si>
  <si>
    <t>OBJECTIF D'AUGMENTATION DES ENERGIES RENOUVELABLES EN 2020 [MWh/an]</t>
  </si>
  <si>
    <t>OBJECTIF DE REDUCTION DES EMISSIONS DE CO2 EN 2020 [ton/an]</t>
  </si>
  <si>
    <t>Electricité (non-renouvelable)</t>
  </si>
  <si>
    <t>Chaleur (non-renouvelable)</t>
  </si>
  <si>
    <t>Froid (non-renouvelable)</t>
  </si>
  <si>
    <t>AMENAGEMENT DU TERRITOIRE</t>
  </si>
  <si>
    <t>Planification stratégique local et régional</t>
  </si>
  <si>
    <t>Planification des transports et de la mobilité</t>
  </si>
  <si>
    <t>Planification des infrastructures énergétiques</t>
  </si>
  <si>
    <t>Plan d'occupation des sols pour l'énergie renouvelable</t>
  </si>
  <si>
    <t>MARCHES PUBLICS DE PRODUITS ET SERVICES</t>
  </si>
  <si>
    <t>Exigences et normes pour l'éfficacité énergétique</t>
  </si>
  <si>
    <t>Exigences et normes pour l'énergie renouvelable</t>
  </si>
  <si>
    <t>CITOYENS ET PARTIES PRENANTES</t>
  </si>
  <si>
    <t>Services de conseil</t>
  </si>
  <si>
    <t>Aides financières et subventions</t>
  </si>
  <si>
    <t>Sensibilisation et coopération</t>
  </si>
  <si>
    <t>Formation et éducation</t>
  </si>
  <si>
    <t>Surveillance</t>
  </si>
  <si>
    <t>Législation</t>
  </si>
  <si>
    <t>AUTRES SECTEURS (Veuillez spécifier)</t>
  </si>
  <si>
    <t>SITE INTERNET</t>
  </si>
  <si>
    <t>Lien direct vers la page web dédiée au Plan d'Action (le cas échéant)</t>
  </si>
  <si>
    <t>CLAUSE DE NON-RESPONSABILITE: Le contenu de ce document n’engage que la responsabilité de ses auteurs. Il ne reflète pas forcément l’opinion des Communautés Européennes. La responsabilité de la Commission Européenne ne saurait être engagée en raison de l’utilisation des informations contenues dans ce document.</t>
  </si>
  <si>
    <t>REMARQUES GENERALES :
- Veuillez remplir uniquement les cellules bleues pertinentes pour l'ile.
- Veuillez ne pas supprimer de cellule, ligne, colonne ou feuille mais plutôt masquer ce qui ne s'applique pas; et ne pas utiliser "couper - coller" (Ctrl-X &amp; Ctrl-V).
- La description des sous-secteurs et des produits énergétiques peut, si besoin, être modifiée ou effacée dans les cellules bleu clair de la feuille "Translation". Veuillez ne pas ajouter d'autres sous-secteurs ou produits énergétiques. N'oubliez pas de changer également ces sous-secteurs ou produits énergétiques dans les documents connexes pour conserver leur cohérence.
- Dans la feuille "ISEAP", si une action ne correspond pas à la structure des sous-secteurs, veuillez adapter la description d'un sous-secteur ou insérer l'action dans "Actions globales".
- Lorsque vous complétez la feuille "ISEAP", chaque action doit correspondre à une seule ligne. Le cas échéant, vous pouvez insérer de nouvelles lignes pour ajouter plus d'actions.</t>
  </si>
  <si>
    <t>PRINCIPAUX CONCEPTS :
- L'énergie finale se réfère à l'énergie commerciale fournie à l'utilisateur final (électricité, chaleur, froid et combustibles) et aux sources d'énergie renouvelable directement utilisées par l'utilisateur final, à l'exclusion de l'énergie vendue à un réseau de distribution public (thermosolaire, biomasse, ... etc)
- L'énergie secondaire correspond à l'énergie convertie à partir d'autres types d'énergie pour alimenter les utilisateurs grâce à des services énergétiques centralisés (Electricité, système de chauffage urbain, système de refroidissement urbain)
- L'énergie primaire correspond à l'énergie importée (combustibles fossiles, biocarburants, électricité) et aux sources d'énergie locales (hydraulique, vent, solaire, biomasse, ... etc) avant l'utilisation finale ou la transformation en énergie secondaire.
- La réexportation (exportation de produits énergétiques importés pour les navires et les avions) et les activités avec usage intensif d'énergie pour l'exportation peuvent être considérées comme une consommation d'énergie externe et exclues du bilan énergétique interne. Toutefois, l'obtention d'informations sur ces utilisations de l'énergie peut être pertinente pour contrôler la cohérence du bilan énergétique global de l'ile.</t>
  </si>
  <si>
    <t>CONSEILS POUR REUNIR LES DONNEES :
- Les données de la demande commerciale d'énergie finale (électricité, chauffage urbain, combustibles fossiles, … etc) pour chaque secteur peuvent être obtenues auprès des fournisseurs d'énergie.
- Les données de la demande non commerciale d'énergie finale (solaire, biomasse, … etc) peuvent être obtenues par des enquêtes auprès des utilisateurs finaux.
- Les données sur la production d'énergie secondaire, la consommation d'énergie primaire pour la conversion d'énergie, les flux au niveau du stockage et les transferts d'énergie vers l'extérieur peuvent être obtenues auprès des centrales électriques et des opérateurs.
- Pour les énergies renouvelables et les producteurs privés, les infomations sur la production peuvent ne pas être disponibles. Dans le cas où seules les données d'émission d'énergie vers le réseau de distribution sont connues, ces données peuvent être considérées comme la production d'énergie, et l'auto-consommation du producteur sera considérée comme une perte de production.
- La demande d'énergie primaire est calculée à partir des informations sur la demande d'énergie finale et la conversion d'énergie en énergie secondaire. Toutefois, ce bilan énergétique peut être vérifié avec les informations sur les importations et la variation des stocks sur l'ile:</t>
  </si>
  <si>
    <t>GENERAL INFORMATION
 - Udfyld kun de blå celler der er relevante for øen.
 - Slet ikke celler, linier, kolonner eller ark (i stedet for skjul linier, kolonner eller ark der ikker er relevante for øen) og brug ikke klip og kopi (Ctrl-X &amp; Ctrl V).
- Beskrivelse af undersektorer og energi produkter kan ændres eller slettes i de lyseblå celler i "Oversættelses" arket hvis det er nødvendigt, men undlad at tilføje yderligere undersektorer eller energi produkter. Husk også at ændre de samme undersektorer og energi produkter i  andre relaterede skemaer for at sikre ensartethed.
- Hvis en handling ikke passer i den givne struktur af undersektorer i "ISEAP" arket, så ændre beskrivelse af en hvilken som helst undersektor for at tilpasse den til handlingen eller indsæt handlingen i "overordnet handlinger".
- Når man udfylder "ISEAP" arket, skal hver handling korrespondere til en linie. Hvis det er nødvendigt kan ekstra linier indsættes for at tilføjer flere handlinger.</t>
  </si>
  <si>
    <t>HOVED KONCEPTER:
- Endelig energi: henviser til kommerciel energi leveret til den endelige forbruger (elektricitet, varme, kulde og brændstoffer) og vedvarende energi kilder brugt direkte af den endelige forbruger, ekslusiv den energi der er solgt til det offentlige distributions netværk (termisk, sol, biomasse, osv).
- Sekundær energi: Energi konventeret fra andre typer af energi for at forsyne brugerne gennem centraliserede energi tjenester (elektricitet, varme fra fjernvarme, kulde fra fjernkøling).
- Gen-eksportering (eksportering af importerede energi produkter for skibe og fly) og intensiv energi aktiviteter for eksportering kan betragtes som et udefrakommende energi forbrug og kan blive udelukket fra den interne energi balance. Det kan dog være relevant at indhente information om disse energi forbrug, for at holde styr på konsistencen for hele energibalancen på øen.</t>
  </si>
  <si>
    <t xml:space="preserve">DATA INDSAMLINGS TIPS:
- Kommerciel endelig energi efterspørgelses data (elektricitet, fjernvarme, fossile brændsler, osv.) for hver sektor kan indhentes fra energi forsyningsselskaberne.
- Ikke-kommercielle endelig energi (sol, biomasse osv.) kan indhentes ved at spørge den endelige forbruger.
- Data om sekundær energiproduktion, primær energi forbrug til energi konvertering, opbevaringsstrømme og udenfrakommende energi overførelser kan indhentes fra kraftværkerne og fra energi operatørerne.
- Det er muligt at data om produktion for vedvarende energier og private producenter ikke er til rådighed. Hvis det kun er data om energi udledning til distributionsnettet der er kendt, kan denne data antages som produktion af energi og producentens eget-forbruget vil blive antaget som produktionstab.
-Primær energi forbrug er beregnet fra information om endelig energi efterspørgelse og energi konverteret til sekundær energi. Denne energibalance kan tjekkes med information om import og lager variationer på øen. </t>
  </si>
  <si>
    <t>Milos</t>
  </si>
  <si>
    <t>Steering Comitee:
- The Mayor of Milos - The vice Mayor of Milos
- DAFNI (Network of Aegean Islands for Sustainability)
Work group:
- The energy representative of the municipality of Milos
- The technical department of the municipality of Milos
- DAFNI (Network of Aegean Islands for Sustainability)</t>
  </si>
  <si>
    <t>Staff:
- The energy representative of the municipality of Milos (1 person)
- The technical department of the municipality of Milos (2 persons)</t>
  </si>
  <si>
    <t>Frequent ISEAP info days and conferences will be organized in order to reassure the participation of the stakeholders and citizens.
Further involvement of the citizens is expected since periodically they will be asked to fill in energy audits in order to monitor the progress and change in their energy behaviors.
Also, specialized meetings and discussions will be held with stakeholders related to specific sectors.</t>
  </si>
  <si>
    <t>Financing sources:
- Municipal budget allocations
- Regional budget allocations
- Loans
- Revolving funds
- NSRF (National Strategic Reference Framework)
- European Investement Bank
- Private investments
- Citizen cooperatives
- Third party financing
- Pubic and private sector partnerships</t>
  </si>
  <si>
    <t>The Energy - CO2 and ISEAP monitoring tools developed under the ISLEPACT project will be used in order to monitor the success of the ISEAP and the development of Milos's energy profile. The monitoring task will be taken over by the work group.</t>
  </si>
  <si>
    <t xml:space="preserve">The long-term vision of the municipality of Milos is to succeed into restricitng the rapidly increasing CO2 emissions of Milos island by introducing the maximum amount of renewable energy sources on the energy production and demand side and by promoting the adoption of energy saving and efficiency in all activity sectors. 
Priority areas:
- Public related sectors: The municipality will function as an example for the rest of the activity sectors implementing energy saving and efficiency measures .
- Rest of activity sectors: The municipality will promote horizontal actions related to energy efficiency and saving and the adoption of locally operating RES units.
- Electricity production: The municipality will promote the maximization of local electricity production from RES in order to minimize the consumption of fossil fuels by the local power station.
Main trends:
- The CO2 emissions for the island of Milos are expected to increase by 66% until 2020 in comparison to 2005 levels. 
- The population of the island is also expected to increase by 10% by 2020 resulting to increased energy demand.
Challenges:
- The main challenge for the municipality is to manage to raise the maximum public awareness for the ISEAP and receive the support from the whole of the island for the success of the ISEAP.
</t>
  </si>
  <si>
    <t>Passenger transport by road (public transport, taxi, tourism, transfers, etc.)</t>
  </si>
  <si>
    <t>Transportes públicos urbanos e interurbanos de passageiros por estrada</t>
  </si>
  <si>
    <t>Αστικές και προαστιακές χερσαίες μεταφορές επιβατών</t>
  </si>
  <si>
    <t>Passagerartransporter i stad och på  landsbygd</t>
  </si>
  <si>
    <t>By-og forstadsområder personbefordring ad landtransport</t>
  </si>
  <si>
    <t>Linna ja linnalähedane reisijate maanteetransport</t>
  </si>
  <si>
    <t>Outros serviços de transporte de passageiros por estrada (táxi, turismo, transporte escolar, etc.)</t>
  </si>
  <si>
    <t>Övriga passagerartransporter på vägar (taxi, turism, skolbussar etc.)</t>
  </si>
  <si>
    <t>Andre passagerer vejtransport (taxa, turisme, skolebusser osv.)</t>
  </si>
  <si>
    <t>Teised maanteetranspordi liigid (takso, turism, koolibussid jne)</t>
  </si>
  <si>
    <t>Άλλες οδικές υπηρεσίες μεταφοράς επιβατών (ταξί, τουρισμός, σχολικά λεωφορεία, κλπ.)</t>
  </si>
  <si>
    <t>Frakt- eller godstransporter på väg och bortforslings transporter</t>
  </si>
  <si>
    <t>Veokite maanteetransport ja kolimisteenused</t>
  </si>
  <si>
    <t>Ιδιωτικές μεταφορές</t>
  </si>
  <si>
    <t>Reduce the annual hot water energy demand growth rate by 10% by promoting every day energy saving measures from the consumers</t>
  </si>
  <si>
    <t>Municipality of Milos</t>
  </si>
  <si>
    <t>Increase to 50% the total hot water energy demand supplied from solar thermal by 2020</t>
  </si>
  <si>
    <t>Reduce the annual space heating energy demand growth rate by 10% by promoting every day energy saving measures from the consumers</t>
  </si>
  <si>
    <t>Increase by 20% the total space heating energy demand supplied from heat pumps by 2020</t>
  </si>
  <si>
    <t>Reduce the annual space cooling energy demand growth rate by 10% by promoting every day energy saving measures from the consumers</t>
  </si>
  <si>
    <t>Increase by 30% the energy efficiency of air-conditioning systems by 2020 through the promotion of air-conditioning with inverter</t>
  </si>
  <si>
    <t>Reduce the annual lighting energy demand growth rate by 10% by promoting every day energy saving measures  from the consumers</t>
  </si>
  <si>
    <t>Increase by 20% the energy efficiency of lighting systems by 2020 through the promotion of energy efficient lamps</t>
  </si>
  <si>
    <t>Reduce the annual cooking energy demand growth rate by 10% by promoting every day energy saving measures from the consumers</t>
  </si>
  <si>
    <t>Increase by 20% the energy efficiency of cooking appliances by 2020 through the promotion of old devices substitution with more efficient ones</t>
  </si>
  <si>
    <t>Reduce the annual electrical appliances energy demand growth rate by 10% by promoting every day energy saving measures from the consumers</t>
  </si>
  <si>
    <t>Increase by 20% the energy efficiency of electrical appliances by 2020 through the promotion of old devices substitution with more efficient ones</t>
  </si>
  <si>
    <t>Reduce the annual agricultural, forestry and fishing energy demand growth rate by 10% by promoting every day energy saving measures from the professionals</t>
  </si>
  <si>
    <t>Municipality of Milos - Local association</t>
  </si>
  <si>
    <t>Increase by 20% the energy efficiency of agricultural irrigation systems by 2020 through the promotion of old irrigation systems substitution with new more efficient ones</t>
  </si>
  <si>
    <t>Reduce the annual manufacturing energy demand growth rate by 10% by promoting every day energy saving measures from the professionals</t>
  </si>
  <si>
    <t>Increase by 20% the energy efficiency of manufacturing technologies by 2020 through the promotion of old systems substitution with new more efficient ones</t>
  </si>
  <si>
    <t>Reduce the annual water supply, waste management and remediation activities energy demand growth rate by 10% by promoting every day energy saving measures from the consumers</t>
  </si>
  <si>
    <t>Increase by 20% the energy efficiency of the pumping stations operating for the support of the sector by 2020 through the introduction of inverters to existing pumping stations or substitution of old stations with new efficient ones</t>
  </si>
  <si>
    <t>Reduce the annual construction energy demand growth rate by 10% by promoting every day energy saving measures from the professionals</t>
  </si>
  <si>
    <t>Increase by 20% the energy efficiency of construction technologies by 2020 through the promotion of old systems substitution with new more efficient ones</t>
  </si>
  <si>
    <t>Reduce the annual wholesale and retail trade energy demand growth rate by 10% by promoting every day energy saving measures from the professionals</t>
  </si>
  <si>
    <t>Energy efficiency measures 
- Increase by 30% the energy efficiency of air-conditioning systems by 2020 through the promotion of air-conditioning with inverter
- Increase by 20% the energy efficiency of electrical appliances by 2020 through the promotion of old devices substitution with more efficient ones</t>
  </si>
  <si>
    <t>Reduce the annual accomodation service activities energy demand growth rate by 10% by promoting every day energy saving measures from the owners, personnel and the visitors</t>
  </si>
  <si>
    <t>Energy efficiency measures in the accomodation services sector
- Increase by 30% the energy efficiency of air-conditioning systems by 2020 through the promotion of air-conditioning with inverter and door deactivating sensors
- Increase by 30% the energy efficiency of electrical appliances by 2020 through the promotion of old devices substitution with more efficient ones and by introducing the key card electricity deactivating system</t>
  </si>
  <si>
    <t>Increase by 20% the total space heating energy demand of the accomodation services sector supplied from heat pumps by 2020 - Increase by 20% the total hot water energy demand supplied from solar thermal by 2020</t>
  </si>
  <si>
    <t>Reduce the food service activities energy demand growth rate by 10% by promoting every day energy saving measures from the owners and personnel</t>
  </si>
  <si>
    <t>Energy efficiency measures in the food services sector
- Increase by 30% the energy efficiency of air-conditioning systems by 2020 through the promotion of air-conditioning with inverter
- Increase by 30% the energy efficiency of electrical appliances by 2020 through the promotion of old devices substitution with more efficient ones and by introducing motion sensors for the toilet lighting
- Increase by 30% the energy efficiency of cooking appliances by 2020 through the promotion of old devices substitution with more efficient ones</t>
  </si>
  <si>
    <t>Increase by 20% the total space heating demand of the food service setor supplied from heat pumps by 2020 - Increase by 20% the total hot water energy demand supplied from solar thermal by 2020</t>
  </si>
  <si>
    <t>Reduce the annual general public administration and social security energy demand growth rate by 10% by promoting every day energy saving measures from the employees</t>
  </si>
  <si>
    <t>Energy efficiency measures
- Increase by 30% the energy efficiency of air-conditioning systems by 2020 through the introduction of air-conditioning with inverter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</si>
  <si>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demand supplied from heat pumps by 2020</t>
  </si>
  <si>
    <t xml:space="preserve">Reduce the annual education energy demand growth rate by 10% by promoting every day energy saving measures from the professors and students </t>
  </si>
  <si>
    <t>Municipality of Milos - School boards</t>
  </si>
  <si>
    <t xml:space="preserve"> Energy efficiency measures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</si>
  <si>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energy demand supplied from heat pumps by 2020</t>
  </si>
  <si>
    <t>Reduce the annual human health and social work activities energy demand growth rate by 10% by promoting every day energy saving measures from the employees and visitors</t>
  </si>
  <si>
    <t>Municipality of Milos - Health centers - Hospital</t>
  </si>
  <si>
    <t>Increase to 30% the total space heating energy demand supplied from heat pumps by 2020 - Increase to 30% the total hot water energy demand supplied from solar thermal by 2020</t>
  </si>
  <si>
    <t>Municipality of Milos - Health center</t>
  </si>
  <si>
    <t>Reduce the annual other services energy demand growth rate by 10% by promoting every day energy saving measures from the professionals</t>
  </si>
  <si>
    <t>Reduce the annual public lighting energy demand growth rate by 10% through the promotion of energy saving measures from the local authorities.</t>
  </si>
  <si>
    <t>Municipality of Milos - PPC</t>
  </si>
  <si>
    <t>Increase by 20% the energy efficiency of public lighting systems by 2020 through the spatial and technical optimization of the lighting network.</t>
  </si>
  <si>
    <t>Double the annual passenger transport by road energy demand growth rate in favor of public transport by 2020 by assuring the quality offered by the public transports and promoting its use and by constructing bike roads.</t>
  </si>
  <si>
    <t xml:space="preserve">Municipality of Milos - Milos KTEL </t>
  </si>
  <si>
    <t>Increase by 20% the energy efficiency of passenger transports by road by 2020 through the promotion of eco-driving practices.</t>
  </si>
  <si>
    <t>Municipality of Milos - Transfer operators - Taxis</t>
  </si>
  <si>
    <t>Increase to 10% the passenger transport by road energy demand supplied from electricity by 2020 through the introduction of hybrid – electrical buses</t>
  </si>
  <si>
    <t>Increase by 20% the energy efficiency of Freight transport by road and removal services by 2020 through the promotion of eco-driving practices.</t>
  </si>
  <si>
    <t xml:space="preserve">Municipality of Milos  </t>
  </si>
  <si>
    <t>Increase to 10% the passenger transport by road energy demand supplied from electricity by 2020 through the promotion of hybrid – electrical trucks.</t>
  </si>
  <si>
    <t>Increase by 20% the energy efficiency of other fleet for public and private services by 2020 through the promotion of eco-driving practices.</t>
  </si>
  <si>
    <t>Increase to 10% the other fleet for public and private services energy demand supplied from electricity by 2020 through the introduction – promotion of hybrid – electrical vehicles.</t>
  </si>
  <si>
    <t>Reduce to half the annual private transports energy demand growth rate by 2020 through the promotion of sustainable transports (public transports, bicycle).</t>
  </si>
  <si>
    <t>Increase by 20% the energy efficiency of private transports by 2020 through the promotion of eco-driving practices.</t>
  </si>
  <si>
    <t>Increase to 10% the private transports energy demand supplied from electricity by 2020 through the promotion of hybrid – electrical vehicles</t>
  </si>
  <si>
    <t xml:space="preserve">Promotion of wind turbines installation </t>
  </si>
  <si>
    <t>Promotion of PV installation on the ground and on the roofs</t>
  </si>
  <si>
    <t>Island Sustainable Energy Action Plan of Milos island</t>
  </si>
</sst>
</file>

<file path=xl/styles.xml><?xml version="1.0" encoding="UTF-8" standalone="yes"?>
<styleSheet xmlns="http://schemas.openxmlformats.org/spreadsheetml/2006/main"><numFmts count="1"><numFmt numFmtID_"164" formatCode="#,##0.000"/></numFmts><fonts count="75"><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i/><sz val="9"/><color theme="1"/><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6"><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19" fillID_"8" borderID_"4" xfID_"0" applyFont="1" applyFill="1" applyBorder="1" applyAlignment="1" applyProtection="1"><alignment horizontal="left" vertical="center" wrapText="1"/><protection locked="0"/></xf><xf numFmtID_"0" fontID_"10" fillID_"0" borderID_"0" xfID_"0" applyFont="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4" xfID_"0" applyFont="1" applyFill="1" applyBorder="1" applyAlignment="1" applyProtection="1"><alignment horizontal="center" vertical="center"/></xf><xf numFmtID_"0" fontID_"24"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8" borderID_"8" xfID_"0" applyNumberFormat="1" applyFont="1" applyFill="1" applyBorder="1" applyAlignment="1" applyProtection="1"><alignment horizontal="right" vertical="center"/><protection locked="0"/></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164" fontID_"6" fillID_"4" borderID_"4" xfID_"0"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 wrapText="1"/><protection locked="0"/></xf><xf numFmtID_"0" fontID_"3" fillID_"0" borderID_"0" xfID_"0" applyFont="1" applyBorder="1" applyAlignment="1" applyProtection="1"><alignment vertical="center" wrapText="1"/></xf><xf numFmtID_"0" fontID_"4" fillID_"0" borderID_"8" xfID_"0" applyFont="1" applyBorder="1" applyAlignment="1" applyProtection="1"><alignment vertical="center" wrapText="1"/></xf><xf numFmtID_"0" fontID_"4" fillID_"0" borderID_"6" xfID_"0" applyFont="1" applyBorder="1" applyAlignment="1" applyProtection="1"><alignment vertical="center" wrapText="1"/></xf><xf numFmtID_"0" fontID_"4" fillID_"0" borderID_"7" xfID_"0" applyFont="1" applyBorder="1" applyAlignment="1" applyProtection="1"><alignment vertical="center" wrapText="1"/></xf><xf numFmtID_"0" fontID_"0" fillID_"0" borderID_"7" xfID_"0" applyBorder="1" applyAlignment="1"><alignment horizontal="right" vertical="center" wrapText="1"/></xf><xf numFmtID_"0" fontID_"0" fillID_"0" borderID_"6" xfID_"0" applyBorder="1" applyAlignment="1"><alignment horizontal="right" vertical="center" wrapText="1"/></xf><xf numFmtID_"0" fontID_"0" fillID_"0" borderID_"7" xfID_"0" applyBorder="1" applyAlignment="1"><alignment horizontal="right" vertical="center"/></xf><xf numFmtID_"0" fontID_"0" fillID_"0" borderID_"6" xfID_"0" applyBorder="1" applyAlignment="1"><alignment horizontal="right" vertical="center"/></xf></cellXfs><cellStyles count="3"><cellStyle name="Κανονικό" xfID_"0" builtinID_"0"/><cellStyle name="Ποσοστό" xfID_"2" builtinID_"5"/><cellStyle name="Υπερ-σύνδεση" xfID_"1" builtinID_"8"/></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26"/><sheetViews><sheetView showGridLines="0" zoomScale="70" zoomScaleNormal="70" workbookViewID_"0"><selection activeCell="B4" sqref="B4"/></sheetView></sheetViews><sheetFormatPr defaultRowHeight="1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c r="A1" s="113"/><c r="B1" s="247" t="str"><f>Translation!$A$31</f><v>Island  Sustainable Energy Action Plan (ISEAP)</v></c><c r="C1" s="247"/><c r="D1" s="82"/><c r="E1" s="82"/><c r="F1" s="82"/><c r="G1" s="82"/><c r="H1" s="82"/><c r="I1" s="82"/><c r="J1" s="82"/><c r="K1" s="82"/><c r="L1" s="82"/><c r="M1" s="82"/><c r="N1" s="82"/></row><row r="2" spans="1:31" s="21" customFormat="1" ht="28.5" customHeight="1"><c r="A2" s="248" t="s"><v>1443</v></c><c r="B2" s="248"/><c r="C2" s="114"/><c r="D2" s="77"/><c r="E2" s="77"/><c r="F2" s="78" t="str"><f>Translation!$A$10</f><v>Island</v></c><c r="G2" s="79" t="str"><f>'Start here'!$B$5</f><v>Milos</v></c><c r="H2" s="81"/><c r="I2" s="81"/><c r="J2" s="81"/><c r="K2" s="81"/><c r="L2" s="81"/><c r="M2" s="81"/><c r="N2" s="81"/></row><row r="4" spans="1:31" ht="30" customHeight="1"><c r="A4" s="172" t="str"><f>Translation!A9</f><v>Language</v></c><c r="B4" s="102" t="s"><v>11</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c r="A5" s="49" t="str"><f>Translation!A10</f><v>Island</v></c><c r="B5" s="232" t="s"><v>1667</v></c></row><row r="6" spans="1:31" s="174" customFormat="1" ht="30" customHeight="1"><c r="A6" s="48" t="str"><f>Translation!A12</f><v>Baseline year</v></c><c r="B6" s="232"><v>2005</v></c></row><row r="7" spans="1:31" s="174" customFormat="1" ht="30" customHeight="1"><c r="A7" s="48" t="str"><f>Translation!A13</f><v>CO2 calculation method</v></c><c r="B7" s="103" t="s"><v>521</v></c><c r="D7" s="46" t="s"><v>521</v></c><c r="E7" s="46" t="s"><v>520</v></c><c r="F7" s="47" t="str"><f>IF(B7=D7,Translation!A14,Translation!A15)</f><v>IPCC emission factors</v></c></row><row r="8" spans="1:31" s="174" customFormat="1" ht="30" customHeight="1"><c r="A8" s="48" t="str"><f>Translation!A16</f><v>Emission reporting unit</v></c><c r="B8" s="103" t="s"><v>815</v></c><c r="D8" s="46" t="s"><v>815</v></c><c r="E8" s="46" t="s"><v>816</v></c><c r="F8" s="47" t="str"><f>IF(B8=D8,Translation!A17,Translation!A18)</f><v>[t CO2]</v></c><c r="G8" s="47" t="str"><f>IF(B8=D8,Translation!A19,Translation!A20)</f><v>[t CO2/MWh]</v></c></row><row r="9" spans="1:31" s="46" customFormat="1" ht="19.5" customHeight="1"/><row r="10" spans="1:31" s="175" customFormat="1"/><row r="11" spans="1:31" ht="15.75"><c r="A11" s="204" t="str"><f>Translation!A23</f><v>Sheet</v></c><c r="B11" s="250" t="str"><f>Translation!A24</f><v>Contents</v></c><c r="C11" s="250"/></row><row r="12" spans="1:31" ht="15.75"><c r="A12" s="202" t="s"><v>519</v></c><c r="B12" s="249" t="str"><f>Translation!A25</f><v>Is intended to enable the translation of the tables.</v></c><c r="C12" s="249"/></row><row r="13" spans="1:31" ht="15.75"><c r="A13" s="202" t="s"><v>518</v></c><c r="B13" s="251" t="str"><f>Translation!A26</f><v>To insert CO2 emission factors for calculating emissions.</v></c><c r="C13" s="251"/></row><row r="14" spans="1:31" ht="15.75"><c r="A14" s="202" t="s"><v>810</v></c><c r="B14" s="251" t="str"><f>Translation!A27</f><v>To establish ISEAP targets, long-term vision and organizational and financial aspects.</v></c><c r="C14" s="251"/></row><row r="15" spans="1:31" ht="15.75"><c r="A15" s="202" t="s"><v>811</v></c><c r="B15" s="251" t="str"><f>Translation!A28</f><v>To present the baseline energy balance and CO2 emissions inventory.</v></c><c r="C15" s="251"/></row><row r="16" spans="1:31" ht="15.75"><c r="A16" s="202" t="s"><v>852</v></c><c r="B16" s="249" t="str"><f>Translation!A29</f><v>To present the plan energy balance in 2020 and CO2 emissions inventory.</v></c><c r="C16" s="249"/></row><row r="17" spans="1:14" ht="15.75"><c r="A17" s="202" t="s"><v>812</v></c><c r="B17" s="249" t="str"><f>Translation!A30</f><v>To present the list of energy sustainable actions, the investment and reduction of CO2 emissions.</v></c><c r="C17" s="249"/></row><row r="19" spans="1:14" hidden="1"/><row r="20" spans="1:14" hidden="1"/><row r="21" spans="1:14" hidden="1"/><row r="22" spans="1:14" hidden="1"/><row r="23" spans="1:14" customFormat="1"><c r="A23" s="214"/><c r="B23" s="214"/><c r="C23" s="214"/><c r="D23" s="215"/><c r="E23" s="215"/><c r="F23" s="215"/><c r="G23" s="215"/><c r="H23" s="215"/><c r="I23" s="215"/><c r="J23" s="215"/><c r="K23" s="215"/><c r="L23" s="215"/><c r="M23" s="215"/><c r="N23" s="215"/></row><row r="24" spans="1:14" s="217" customFormat="1" ht="185.25" customHeight="1"><c r="A24" s="246" t="str"><f>Translation!A213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4" s="246"/><c r="C24" s="246"/><c r="D24" s="216"/><c r="E24" s="216"/><c r="F24" s="216"/><c r="G24" s="216"/><c r="H24" s="216"/><c r="I24" s="216"/><c r="J24" s="216"/><c r="K24" s="216"/><c r="L24" s="216"/><c r="M24" s="216"/><c r="N24" s="216"/></row><row r="25" spans="1:14" s="217" customFormat="1" ht="213.75" customHeight="1"><c r="A25" s="246" t="str"><f>Translation!A214</f><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5" s="246"/><c r="C25" s="246"/><c r="D25" s="216"/><c r="E25" s="216"/><c r="F25" s="216"/><c r="G25" s="216"/><c r="H25" s="216"/><c r="I25" s="216"/><c r="J25" s="216"/><c r="K25" s="216"/><c r="L25" s="216"/><c r="M25" s="216"/><c r="N25" s="216"/></row><row r="26" spans="1:14" s="217" customFormat="1" ht="205.5" customHeight="1"><c r="A26" s="246" t="str"><f>Translation!A215</f><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6" s="246"/><c r="C26" s="246"/><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5"/><sheetViews><sheetView showGridLines="0" zoomScale="70" zoomScaleNormal="70" workbookViewID_"0"><selection activeCell="B7" sqref="B7"/></sheetView></sheetViews><sheetFormatPr defaultColWidth="42" defaultRowHeight="15"/><cols><col min="1" max="1" width="42" style="13" customWidth="1"/><col min="2" max="2" width="42" style="14" customWidth="1"/><col min="3" max="16384" width="42" style="15"/></cols><sheetData><row r="1" spans="1:12" s="21" customFormat="1" ht="116.25" customHeight="1"><c r="A1" s="252" t="str"><f>Translation!$A$31</f><v>Island  Sustainable Energy Action Plan (ISEAP)</v></c><c r="B1" s="252"/><c r="C1" s="252"/><c r="D1" s="252"/><c r="E1" s="252"/><c r="F1" s="252"/><c r="G1" s="252"/><c r="H1" s="252"/><c r="I1" s="252"/><c r="J1" s="252"/><c r="K1" s="252"/><c r="L1" s="252"/></row><row r="2" spans="1:12" s="21" customFormat="1" ht="28.5" customHeight="1"><c r="A2" s="248" t="s"><v>1443</v></c><c r="B2" s="248"/><c r="C2" s="77"/><c r="D2" s="77"/><c r="E2" s="77"/><c r="F2" s="78"/><c r="G2" s="79"/><c r="H2" s="81"/><c r="I2" s="81"/><c r="J2" s="81"/><c r="K2" s="81"/><c r="L2" s="81"/></row><row r="3" spans="1:12" s="22" customFormat="1" ht="28.5" customHeight="1"><c r="A3" s="83"/><c r="B3" s="83"/><c r="C3" s="84"/><c r="D3" s="84"/><c r="E3" s="84"/><c r="F3" s="76"/><c r="G3" s="72"/></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196" t="str"><f>'Start here'!B4</f><v>EN</v></c><c r="B6" s="7" t="s"><v>11</v></c><c r="C6" s="7" t="s"><v>12</v></c><c r="D6" s="7" t="s"><v>13</v></c><c r="E6" s="7" t="s"><v>14</v></c><c r="F6" s="7" t="s"><v>15</v></c><c r="G6" s="7" t="s"><v>16</v></c><c r="H6" s="7" t="s"><v>17</v></c><c r="I6" s="7" t="s"><v>18</v></c><c r="J6" s="7" t="s"><v>228</v></c><c r="K6" s="7" t="s"><v>20</v></c><c r="L6" s="7" t="s"><v>21</v></c></row><row r="7" spans="1:12" s="10" customFormat="1" ht="12"><c r="A7" s="20" t="str"><f>IF($A$6=$B$6,B7,"")&amp;IF($A$6=$C$6,C7,"")&amp;IF($A$6=$D$6,D7,"")&amp;IF($A$6=$E$6,E7,"")&amp;IF($A$6=$F$6,F7,"")&amp;IF($A$6=$G$6,G7,"")&amp;IF($A$6=$H$6,H7,"")&amp;IF($A$6=$I$6,I7,"")&amp;IF($A$6=$J$6,J7,"")&amp;IF($A$6=$K$6,K7,"")&amp;IF($A$6=$L$6,L7,"")</f><v>TRANSLATION TABLE</v></c><c r="B7" s="227" t="s"><v>22</v></c><c r="C7" s="227" t="s"><v>23</v></c><c r="D7" s="227" t="s"><v>1440</v></c><c r="E7" s="227" t="s"><v>1490</v></c><c r="F7" s="227" t="s"><v>292</v></c><c r="G7" s="227" t="s"><v>1335</v></c><c r="H7" s="227" t="s"><v>174</v></c><c r="I7" s="227" t="s"><v>1151</v></c><c r="J7" s="227" t="s"><v>229</v></c><c r="K7" s="227"/><c r="L7" s="227"/></row><row r="8" spans="1:12" s="10" customFormat="1" ht="60"><c r="A8" s="20" t="str"><f t="shared" ref="A8:A73"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227" t="s"><v>24</v></c><c r="C8" s="227" t="s"><v>25</v></c><c r="D8" s="227" t="s"><v>948</v></c><c r="E8" s="227" t="s"><v>1491</v></c><c r="F8" s="227" t="s"><v>293</v></c><c r="G8" s="227" t="s"><v>1336</v></c><c r="H8" s="227" t="s"><v>390</v></c><c r="I8" s="227" t="s"><v>1152</v></c><c r="J8" s="227" t="s"><v>230</v></c><c r="K8" s="227"/><c r="L8" s="227"/></row><row r="9" spans="1:12" s="10" customFormat="1" ht="12"><c r="A9" s="20" t="str"><f t="shared" si="0"/><v>Language</v></c><c r="B9" s="227" t="s"><v>825</v></c><c r="C9" s="227" t="s"><v>826</v></c><c r="D9" s="227" t="s"><v>826</v></c><c r="E9" s="227" t="s"><v>1492</v></c><c r="F9" s="227" t="s"><v>911</v></c><c r="G9" s="227" t="s"><v>1337</v></c><c r="H9" s="227" t="s"><v>1113</v></c><c r="I9" s="227" t="s"><v>1153</v></c><c r="J9" s="227" t="s"><v>908</v></c><c r="K9" s="227"/><c r="L9" s="227"/></row><row r="10" spans="1:12" s="10" customFormat="1" ht="12"><c r="A10" s="20" t="str"><f t="shared" si="0"/><v>Island</v></c><c r="B10" s="227" t="s"><v>789</v></c><c r="C10" s="227" t="s"><v>788</v></c><c r="D10" s="227" t="s"><v>949</v></c><c r="E10" s="227" t="s"><v>1493</v></c><c r="F10" s="227" t="s"><v>787</v></c><c r="G10" s="227" t="s"><v>786</v></c><c r="H10" s="227" t="s"><v>785</v></c><c r="I10" s="227" t="s"><v>1154</v></c><c r="J10" s="227" t="s"><v>784</v></c><c r="K10" s="227"/><c r="L10" s="227"/></row><row r="11" spans="1:12" s="10" customFormat="1" ht="12"><c r="A11" s="20" t="str"><f t="shared" si="0"/><v>Year</v></c><c r="B11" s="227" t="s"><v>783</v></c><c r="C11" s="227" t="s"><v>782</v></c><c r="D11" s="227" t="s"><v>950</v></c><c r="E11" s="227" t="s"><v>1494</v></c><c r="F11" s="227" t="s"><v>781</v></c><c r="G11" s="227" t="s"><v>780</v></c><c r="H11" s="227" t="s"><v>780</v></c><c r="I11" s="227" t="s"><v>1155</v></c><c r="J11" s="227" t="s"><v>779</v></c><c r="K11" s="227"/><c r="L11" s="227"/></row><row r="12" spans="1:12" s="10" customFormat="1" ht="12"><c r="A12" s="20" t="str"><f t="shared" si="0"/><v>Baseline year</v></c><c r="B12" s="227" t="s"><v>813</v></c><c r="C12" s="227" t="s"><v>814</v></c><c r="D12" s="227" t="s"><v>951</v></c><c r="E12" s="227" t="s"><v>1495</v></c><c r="F12" s="227" t="s"><v>912</v></c><c r="G12" s="227" t="s"><v>1338</v></c><c r="H12" s="227" t="s"><v>1114</v></c><c r="I12" s="227" t="s"><v>1156</v></c><c r="J12" s="227" t="s"><v>910</v></c><c r="K12" s="227"/><c r="L12" s="227"/></row><row r="13" spans="1:12" s="10" customFormat="1" ht="12"><c r="A13" s="20" t="str"><f t="shared" si="0"/><v>CO2 calculation method</v></c><c r="B13" s="227" t="s"><v>778</v></c><c r="C13" s="227" t="s"><v>777</v></c><c r="D13" s="227" t="s"><v>777</v></c><c r="E13" s="227" t="s"><v>1496</v></c><c r="F13" s="227" t="s"><v>776</v></c><c r="G13" s="227" t="s"><v>1339</v></c><c r="H13" s="227" t="s"><v>775</v></c><c r="I13" s="227" t="s"><v>1157</v></c><c r="J13" s="227" t="s"><v>774</v></c><c r="K13" s="227"/><c r="L13" s="227"/></row><row r="14" spans="1:12" s="10" customFormat="1" ht="12"><c r="A14" s="20" t="str"><f t="shared" si="0"/><v>IPCC emission factors</v></c><c r="B14" s="227" t="s"><v>773</v></c><c r="C14" s="227" t="s"><v>772</v></c><c r="D14" s="227" t="s"><v>952</v></c><c r="E14" s="227" t="s"><v>1497</v></c><c r="F14" s="227" t="s"><v>771</v></c><c r="G14" s="227" t="s"><v>1340</v></c><c r="H14" s="227" t="s"><v>770</v></c><c r="I14" s="227" t="s"><v>1158</v></c><c r="J14" s="227" t="s"><v>769</v></c><c r="K14" s="227"/><c r="L14" s="227"/></row><row r="15" spans="1:12" s="10" customFormat="1" ht="24"><c r="A15" s="20" t="str"><f t="shared" si="0"/><v>Life Cicle Analysis (LCA) emission factors</v></c><c r="B15" s="227" t="s"><v>768</v></c><c r="C15" s="227" t="s"><v>767</v></c><c r="D15" s="227" t="s"><v>953</v></c><c r="E15" s="227" t="s"><v>1498</v></c><c r="F15" s="227" t="s"><v>766</v></c><c r="G15" s="227" t="s"><v>1341</v></c><c r="H15" s="227" t="s"><v>765</v></c><c r="I15" s="227" t="s"><v>1159</v></c><c r="J15" s="227" t="s"><v>764</v></c><c r="K15" s="227"/><c r="L15" s="227"/></row><row r="16" spans="1:12" s="10" customFormat="1" ht="12"><c r="A16" s="20" t="str"><f t="shared" si="0"/><v>Emission reporting unit</v></c><c r="B16" s="227" t="s"><v>403</v></c><c r="C16" s="227" t="s"><v>516</v></c><c r="D16" s="227" t="s"><v>954</v></c><c r="E16" s="227" t="s"><v>1499</v></c><c r="F16" s="227" t="s"><v>913</v></c><c r="G16" s="227" t="s"><v>1326</v></c><c r="H16" s="227" t="s"><v>1115</v></c><c r="I16" s="227" t="s"><v>1325</v></c><c r="J16" s="227" t="s"><v>909</v></c><c r="K16" s="227"/><c r="L16" s="227"/></row><row r="17" spans="1:12" s="11" customFormat="1" ht="13.5"><c r="A17" s="20" t="str"><f t="shared" si="0"/><v>[t CO2]</v></c><c r="B17" s="227" t="s"><v>817</v></c><c r="C17" s="227" t="s"><v>817</v></c><c r="D17" s="227" t="s"><v>817</v></c><c r="E17" s="227" t="s"><v>817</v></c><c r="F17" s="227" t="s"><v>821</v></c><c r="G17" s="227" t="s"><v>1342</v></c><c r="H17" s="227" t="s"><v>817</v></c><c r="I17" s="227" t="s"><v>817</v></c><c r="J17" s="227" t="s"><v>817</v></c><c r="K17" s="227"/><c r="L17" s="227"/></row><row r="18" spans="1:12" s="11" customFormat="1" ht="13.5"><c r="A18" s="20" t="str"><f t="shared" si="0"/><v>[t CO2eq]</v></c><c r="B18" s="227" t="s"><v>819</v></c><c r="C18" s="227" t="s"><v>819</v></c><c r="D18" s="227" t="s"><v>819</v></c><c r="E18" s="227" t="s"><v>819</v></c><c r="F18" s="227" t="s"><v>822</v></c><c r="G18" s="227" t="s"><v>1343</v></c><c r="H18" s="227" t="s"><v>819</v></c><c r="I18" s="227" t="s"><v>819</v></c><c r="J18" s="227" t="s"><v>819</v></c><c r="K18" s="227"/><c r="L18" s="227"/></row><row r="19" spans="1:12" s="11" customFormat="1" ht="13.5"><c r="A19" s="20" t="str"><f t="shared" si="0"/><v>[t CO2/MWh]</v></c><c r="B19" s="227" t="s"><v>818</v></c><c r="C19" s="227" t="s"><v>818</v></c><c r="D19" s="227" t="s"><v>818</v></c><c r="E19" s="227" t="s"><v>818</v></c><c r="F19" s="227" t="s"><v>823</v></c><c r="G19" s="227" t="s"><v>1344</v></c><c r="H19" s="227" t="s"><v>818</v></c><c r="I19" s="227" t="s"><v>818</v></c><c r="J19" s="227" t="s"><v>818</v></c><c r="K19" s="227"/><c r="L19" s="227"/></row><row r="20" spans="1:12" s="11" customFormat="1" ht="13.5"><c r="A20" s="20" t="str"><f t="shared" si="0"/><v>[t CO2eq/MWh]</v></c><c r="B20" s="227" t="s"><v>820</v></c><c r="C20" s="227" t="s"><v>820</v></c><c r="D20" s="227" t="s"><v>820</v></c><c r="E20" s="227" t="s"><v>820</v></c><c r="F20" s="227" t="s"><v>824</v></c><c r="G20" s="227" t="s"><v>1345</v></c><c r="H20" s="227" t="s"><v>820</v></c><c r="I20" s="227" t="s"><v>820</v></c><c r="J20" s="227" t="s"><v>820</v></c><c r="K20" s="227"/><c r="L20" s="227"/></row><row r="21" spans="1:12" s="11" customFormat="1" ht="12"><c r="A21" s="20" t="str"><f t="shared" si="0"/><v>[MWh]</v></c><c r="B21" s="227" t="s"><v>500</v></c><c r="C21" s="227" t="s"><v>500</v></c><c r="D21" s="227" t="s"><v>500</v></c><c r="E21" s="227" t="s"><v>500</v></c><c r="F21" s="227" t="s"><v>500</v></c><c r="G21" s="227" t="s"><v>500</v></c><c r="H21" s="227" t="s"><v>500</v></c><c r="I21" s="227" t="s"><v>500</v></c><c r="J21" s="227" t="s"><v>500</v></c><c r="K21" s="227"/><c r="L21" s="227"/></row><row r="22" spans="1:12" s="11" customFormat="1" ht="12"><c r="A22" s="20" t="str"><f t="shared" si="0"/><v>[%]</v></c><c r="B22" s="227" t="s"><v>849</v></c><c r="C22" s="227" t="s"><v>849</v></c><c r="D22" s="227" t="s"><v>849</v></c><c r="E22" s="227" t="s"><v>849</v></c><c r="F22" s="227" t="s"><v>849</v></c><c r="G22" s="227" t="s"><v>849</v></c><c r="H22" s="227" t="s"><v>849</v></c><c r="I22" s="227" t="s"><v>849</v></c><c r="J22" s="227" t="s"><v>849</v></c><c r="K22" s="227"/><c r="L22" s="227"/></row><row r="23" spans="1:12" s="10" customFormat="1" ht="12"><c r="A23" s="20" t="str"><f t="shared" si="0"/><v>Sheet</v></c><c r="B23" s="227" t="s"><v>809</v></c><c r="C23" s="227" t="s"><v>808</v></c><c r="D23" s="227" t="s"><v>955</v></c><c r="E23" s="227" t="s"><v>1500</v></c><c r="F23" s="227" t="s"><v>807</v></c><c r="G23" s="227" t="s"><v>806</v></c><c r="H23" s="227" t="s"><v>805</v></c><c r="I23" s="227" t="s"><v>1160</v></c><c r="J23" s="227" t="s"><v>804</v></c><c r="K23" s="227"/><c r="L23" s="227"/></row><row r="24" spans="1:12" s="10" customFormat="1" ht="12"><c r="A24" s="20" t="str"><f t="shared" si="0"/><v>Contents</v></c><c r="B24" s="227" t="s"><v>803</v></c><c r="C24" s="227" t="s"><v>802</v></c><c r="D24" s="227" t="s"><v>956</v></c><c r="E24" s="227" t="s"><v>1501</v></c><c r="F24" s="227" t="s"><v>801</v></c><c r="G24" s="227" t="s"><v>800</v></c><c r="H24" s="227" t="s"><v>799</v></c><c r="I24" s="227" t="s"><v>1161</v></c><c r="J24" s="227" t="s"><v>798</v></c><c r="K24" s="227"/><c r="L24" s="227"/></row><row r="25" spans="1:12" s="10" customFormat="1" ht="24"><c r="A25" s="20" t="str"><f t="shared" si="0"/><v>Is intended to enable the translation of the tables.</v></c><c r="B25" s="227" t="s"><v>797</v></c><c r="C25" s="227" t="s"><v>796</v></c><c r="D25" s="227" t="s"><v>957</v></c><c r="E25" s="227" t="s"><v>1502</v></c><c r="F25" s="227" t="s"><v>795</v></c><c r="G25" s="227" t="s"><v>1346</v></c><c r="H25" s="227" t="s"><v>794</v></c><c r="I25" s="227" t="s"><v>1162</v></c><c r="J25" s="227" t="s"><v>793</v></c><c r="K25" s="227"/><c r="L25" s="227"/></row><row r="26" spans="1:12" s="10" customFormat="1" ht="24"><c r="A26" s="20" t="str"><f t="shared" si="0"/><v>To insert CO2 emission factors for calculating emissions.</v></c><c r="B26" s="227" t="s"><v>853</v></c><c r="C26" s="227" t="s"><v>854</v></c><c r="D26" s="227" t="s"><v>958</v></c><c r="E26" s="227" t="s"><v>1503</v></c><c r="F26" s="227" t="s"><v>792</v></c><c r="G26" s="227" t="s"><v>1347</v></c><c r="H26" s="227" t="s"><v>791</v></c><c r="I26" s="227" t="s"><v>1163</v></c><c r="J26" s="227" t="s"><v>790</v></c><c r="K26" s="227"/><c r="L26" s="227"/></row><row r="27" spans="1:12" s="10" customFormat="1" ht="36"><c r="A27" s="20" t="str"><f t="shared" si="0"/><v>To establish ISEAP targets, long-term vision and organizational and financial aspects.</v></c><c r="B27" s="227" t="s"><v>855</v></c><c r="C27" s="227" t="s"><v>856</v></c><c r="D27" s="227" t="s"><v>959</v></c><c r="E27" s="227" t="s"><v>1504</v></c><c r="F27" s="227" t="s"><v>914</v></c><c r="G27" s="227" t="s"><v>1348</v></c><c r="H27" s="227" t="s"><v>1116</v></c><c r="I27" s="227" t="s"><v>1164</v></c><c r="J27" s="227" t="s"><v>1411</v></c><c r="K27" s="227"/><c r="L27" s="227"/></row><row r="28" spans="1:12" s="10" customFormat="1" ht="25.5"><c r="A28" s="20" t="str"><f t="shared" si="0"/><v>To present the baseline energy balance and CO2 emissions inventory.</v></c><c r="B28" s="227" t="s"><v>858</v></c><c r="C28" s="227" t="s"><v>857</v></c><c r="D28" s="227" t="s"><v>960</v></c><c r="E28" s="227" t="s"><v>1505</v></c><c r="F28" s="227" t="s"><v>915</v></c><c r="G28" s="227" t="s"><v>1349</v></c><c r="H28" s="227" t="s"><v>1117</v></c><c r="I28" s="227" t="s"><v>1165</v></c><c r="J28" s="227" t="s"><v>1412</v></c><c r="K28" s="227"/><c r="L28" s="227"/></row><row r="29" spans="1:12" s="10" customFormat="1" ht="25.5"><c r="A29" s="20" t="str"><f t="shared" si="0"/><v>To present the plan energy balance in 2020 and CO2 emissions inventory.</v></c><c r="B29" s="227" t="s"><v>859</v></c><c r="C29" s="227" t="s"><v>860</v></c><c r="D29" s="227" t="s"><v>961</v></c><c r="E29" s="227" t="s"><v>1506</v></c><c r="F29" s="227" t="s"><v>916</v></c><c r="G29" s="227" t="s"><v>1350</v></c><c r="H29" s="227" t="s"><v>1118</v></c><c r="I29" s="227" t="s"><v>1166</v></c><c r="J29" s="227" t="s"><v>1413</v></c><c r="K29" s="227"/><c r="L29" s="227"/></row><row r="30" spans="1:12" s="10" customFormat="1" ht="36"><c r="A30" s="20" t="str"><f t="shared" si="0"/><v>To present the list of energy sustainable actions, the investment and reduction of CO2 emissions.</v></c><c r="B30" s="227" t="s"><v>861</v></c><c r="C30" s="227" t="s"><v>862</v></c><c r="D30" s="227" t="s"><v>962</v></c><c r="E30" s="227" t="s"><v>1507</v></c><c r="F30" s="227" t="s"><v>917</v></c><c r="G30" s="227" t="s"><v>1351</v></c><c r="H30" s="227" t="s"><v>1119</v></c><c r="I30" s="227" t="s"><v>1167</v></c><c r="J30" s="227" t="s"><v>1414</v></c><c r="K30" s="227"/><c r="L30" s="227"/></row><row r="31" spans="1:12" s="10" customFormat="1" ht="24"><c r="A31" s="20" t="str"><f t="shared" si="0"/><v>Island  Sustainable Energy Action Plan (ISEAP)</v></c><c r="B31" s="227" t="s"><v>92</v></c><c r="C31" s="227" t="s"><v>1477</v></c><c r="D31" s="227" t="s"><v>963</v></c><c r="E31" s="227" t="s"><v>1508</v></c><c r="F31" s="227" t="s"><v>294</v></c><c r="G31" s="227" t="s"><v>1352</v></c><c r="H31" s="227" t="s"><v>175</v></c><c r="I31" s="227" t="s"><v>1168</v></c><c r="J31" s="227" t="s"><v>231</v></c><c r="K31" s="227"/><c r="L31" s="227"/></row><row r="32" spans="1:12" s="10" customFormat="1" ht="12"><c r="A32" s="20" t="str"><f t="shared" si="0"/><v>Instructions</v></c><c r="B32" s="227" t="s"><v>1</v></c><c r="C32" s="227" t="s"><v>116</v></c><c r="D32" s="227" t="s"><v>964</v></c><c r="E32" s="227" t="s"><v>1</v></c><c r="F32" s="227" t="s"><v>295</v></c><c r="G32" s="227" t="s"><v>144</v></c><c r="H32" s="227" t="s"><v>144</v></c><c r="I32" s="227" t="s"><v>1169</v></c><c r="J32" s="227" t="s"><v>232</v></c><c r="K32" s="227"/><c r="L32" s="227"/></row><row r="33" spans="1:12" s="10" customFormat="1" ht="12"><c r="A33" s="20" t="str"><f t="shared" si="0"/><v>OVERALL STRATEGY</v></c><c r="B33" s="227" t="s"><v>392</v></c><c r="C33" s="227" t="s"><v>409</v></c><c r="D33" s="227" t="s"><v>965</v></c><c r="E33" s="227" t="s"><v>1509</v></c><c r="F33" s="227" t="s"><v>918</v></c><c r="G33" s="227" t="s"><v>1353</v></c><c r="H33" s="227" t="s"><v>1120</v></c><c r="I33" s="227" t="s"><v>1170</v></c><c r="J33" s="227" t="s"><v>1415</v></c><c r="K33" s="227"/><c r="L33" s="227"/></row><row r="34" spans="1:12" s="10" customFormat="1" ht="25.5"><c r="A34" s="20" t="str"><f t="shared" si="0"/><v>OVERALL CO2 EMISSION REDUCTION TARGET BY 2020</v></c><c r="B34" s="227" t="s"><v>896</v></c><c r="C34" s="227" t="s"><v>897</v></c><c r="D34" s="227" t="s"><v>966</v></c><c r="E34" s="227" t="s"><v>1510</v></c><c r="F34" s="227" t="s"><v>919</v></c><c r="G34" s="227" t="s"><v>1354</v></c><c r="H34" s="227" t="s"><v>1121</v></c><c r="I34" s="227" t="s"><v>1171</v></c><c r="J34" s="227" t="s"><v>1416</v></c><c r="K34" s="227"/><c r="L34" s="227"/></row><row r="35" spans="1:12" s="10" customFormat="1" ht="12"><c r="A35" s="20" t="str"><f t="shared" si="0"/><v>Please select the corresponding box</v></c><c r="B35" s="227" t="s"><v>829</v></c><c r="C35" s="227" t="s"><v>830</v></c><c r="D35" s="227" t="s"><v>967</v></c><c r="E35" s="227" t="s"><v>1511</v></c><c r="F35" s="227" t="s"><v>920</v></c><c r="G35" s="227" t="s"><v>1355</v></c><c r="H35" s="227" t="s"><v>1122</v></c><c r="I35" s="227" t="s"><v>1172</v></c><c r="J35" s="227" t="s"><v>1417</v></c><c r="K35" s="227"/><c r="L35" s="227"/></row><row r="36" spans="1:12" s="10" customFormat="1" ht="12"><c r="A36" s="20" t="str"><f t="shared" si="0"/><v>Absolute reduction</v></c><c r="B36" s="227" t="s"><v>393</v></c><c r="C36" s="227" t="s"><v>507</v></c><c r="D36" s="227" t="s"><v>968</v></c><c r="E36" s="227" t="s"><v>1512</v></c><c r="F36" s="227" t="s"><v>921</v></c><c r="G36" s="227" t="s"><v>1327</v></c><c r="H36" s="227" t="s"><v>1123</v></c><c r="I36" s="227" t="s"><v>1173</v></c><c r="J36" s="227" t="s"><v>1418</v></c><c r="K36" s="227"/><c r="L36" s="227"/></row><row r="37" spans="1:12" s="10" customFormat="1" ht="12"><c r="A37" s="20" t="str"><f t="shared" si="0"/><v>or</v></c><c r="B37" s="227" t="s"><v>863</v></c><c r="C37" s="227" t="s"><v>864</v></c><c r="D37" s="227" t="s"><v>969</v></c><c r="E37" s="227" t="s"><v>864</v></c><c r="F37" s="227" t="s"><v>922</v></c><c r="G37" s="227" t="s"><v>1124</v></c><c r="H37" s="227" t="s"><v>1124</v></c><c r="I37" s="227" t="s"><v>1174</v></c><c r="J37" s="227" t="s"><v>1419</v></c><c r="K37" s="227"/><c r="L37" s="227"/></row><row r="38" spans="1:12" s="10" customFormat="1" ht="12"><c r="A38" s="20" t="str"><f t="shared" si="0"/><v>Per capita reduction</v></c><c r="B38" s="227" t="s"><v>394</v></c><c r="C38" s="227" t="s"><v>508</v></c><c r="D38" s="227" t="s"><v>970</v></c><c r="E38" s="227" t="s"><v>1513</v></c><c r="F38" s="227" t="s"><v>923</v></c><c r="G38" s="227" t="s"><v>1328</v></c><c r="H38" s="227" t="s"><v>1125</v></c><c r="I38" s="227" t="s"><v>1175</v></c><c r="J38" s="227" t="s"><v>1420</v></c><c r="K38" s="227"/><c r="L38" s="227"/></row><row r="39" spans="1:12" s="10" customFormat="1" ht="12"><c r="A39" s="20" t="str"><f t="shared" si="0"/><v>Target not achieved</v></c><c r="B39" s="227" t="s"><v>865</v></c><c r="C39" s="227" t="s"><v>866</v></c><c r="D39" s="227" t="s"><v>971</v></c><c r="E39" s="227" t="s"><v>1514</v></c><c r="F39" s="227" t="s"><v>924</v></c><c r="G39" s="227" t="s"><v>1356</v></c><c r="H39" s="227" t="s"><v>1126</v></c><c r="I39" s="227" t="s"><v>1176</v></c><c r="J39" s="227" t="s"><v>1421</v></c><c r="K39" s="227"/><c r="L39" s="227"/></row><row r="40" spans="1:12" s="10" customFormat="1" ht="48"><c r="A40" s="20" t="str"><f t="shared" si="0"/><v>LONG-TERM VISION OF YOUR LOCAL AUTHORITY (please include priority areas, main trends and challenges)</v></c><c r="B40" s="227" t="s"><v>898</v></c><c r="C40" s="227" t="s"><v>899</v></c><c r="D40" s="227" t="s"><v>972</v></c><c r="E40" s="227" t="s"><v>1515</v></c><c r="F40" s="227" t="s"><v>925</v></c><c r="G40" s="227" t="s"><v>1357</v></c><c r="H40" s="227" t="s"><v>1127</v></c><c r="I40" s="227" t="s"><v>1177</v></c><c r="J40" s="227" t="s"><v>1422</v></c><c r="K40" s="227"/><c r="L40" s="227"/></row><row r="41" spans="1:12" s="10" customFormat="1" ht="12"><c r="A41" s="20" t="str"><f t="shared" si="0"/><v>ORGANISATIONAL AND FINANCIAL ASPECTS</v></c><c r="B41" s="227" t="s"><v>900</v></c><c r="C41" s="227" t="s"><v>901</v></c><c r="D41" s="227" t="s"><v>973</v></c><c r="E41" s="227" t="s"><v>1516</v></c><c r="F41" s="227" t="s"><v>926</v></c><c r="G41" s="227" t="s"><v>1329</v></c><c r="H41" s="227" t="s"><v>1128</v></c><c r="I41" s="227" t="s"><v>1178</v></c><c r="J41" s="227" t="s"><v>1423</v></c><c r="K41" s="227"/><c r="L41" s="227"/></row><row r="42" spans="1:12" s="10" customFormat="1" ht="24"><c r="A42" s="20" t="str"><f t="shared" si="0"/><v>Coordination and organisational structures created/assigned</v></c><c r="B42" s="227" t="s"><v>395</v></c><c r="C42" s="227" t="s"><v>509</v></c><c r="D42" s="227" t="s"><v>974</v></c><c r="E42" s="227" t="s"><v>1517</v></c><c r="F42" s="227" t="s"><v>927</v></c><c r="G42" s="227" t="s"><v>1330</v></c><c r="H42" s="227" t="s"><v>1129</v></c><c r="I42" s="227" t="s"><v>1179</v></c><c r="J42" s="227" t="s"><v>1424</v></c><c r="K42" s="227"/><c r="L42" s="227"/></row><row r="43" spans="1:12" s="10" customFormat="1" ht="12"><c r="A43" s="20" t="str"><f t="shared" si="0"/><v>Staff capacity allocated</v></c><c r="B43" s="227" t="s"><v>396</v></c><c r="C43" s="227" t="s"><v>510</v></c><c r="D43" s="227" t="s"><v>975</v></c><c r="E43" s="227" t="s"><v>1518</v></c><c r="F43" s="227" t="s"><v>928</v></c><c r="G43" s="227" t="s"><v>1331</v></c><c r="H43" s="227" t="s"><v>1130</v></c><c r="I43" s="227" t="s"><v>1180</v></c><c r="J43" s="227" t="s"><v>1425</v></c><c r="K43" s="227"/><c r="L43" s="227"/></row><row r="44" spans="1:12" s="10" customFormat="1" ht="24"><c r="A44" s="20" t="str"><f t="shared" si="0"/><v>Involvement of stakeholders and citizens</v></c><c r="B44" s="227" t="s"><v>397</v></c><c r="C44" s="227" t="s"><v>511</v></c><c r="D44" s="227" t="s"><v>976</v></c><c r="E44" s="227" t="s"><v>1519</v></c><c r="F44" s="227" t="s"><v>929</v></c><c r="G44" s="227" t="s"><v>1358</v></c><c r="H44" s="227" t="s"><v>1131</v></c><c r="I44" s="227" t="s"><v>1181</v></c><c r="J44" s="227" t="s"><v>1426</v></c><c r="K44" s="227"/><c r="L44" s="227"/></row><row r="45" spans="1:12" s="10" customFormat="1" ht="12"><c r="A45" s="20" t="str"><f t="shared" si="0"/><v>Overall estimated budget</v></c><c r="B45" s="227" t="s"><v>398</v></c><c r="C45" s="227" t="s"><v>512</v></c><c r="D45" s="227" t="s"><v>977</v></c><c r="E45" s="227" t="s"><v>1520</v></c><c r="F45" s="227" t="s"><v>930</v></c><c r="G45" s="227" t="s"><v>1359</v></c><c r="H45" s="227" t="s"><v>1132</v></c><c r="I45" s="227" t="s"><v>1182</v></c><c r="J45" s="227" t="s"><v>1427</v></c><c r="K45" s="227"/><c r="L45" s="227"/></row><row r="46" spans="1:12" s="10" customFormat="1" ht="24"><c r="A46" s="20" t="str"><f t="shared" si="0"/><v>Foreseen financing sources for the investments within your action plan</v></c><c r="B46" s="227" t="s"><v>399</v></c><c r="C46" s="227" t="s"><v>513</v></c><c r="D46" s="227" t="s"><v>978</v></c><c r="E46" s="227" t="s"><v>1521</v></c><c r="F46" s="227" t="s"><v>931</v></c><c r="G46" s="227" t="s"><v>1360</v></c><c r="H46" s="227" t="s"><v>1133</v></c><c r="I46" s="227" t="s"><v>1183</v></c><c r="J46" s="227" t="s"><v>1428</v></c><c r="K46" s="227"/><c r="L46" s="227"/></row><row r="47" spans="1:12" s="10" customFormat="1" ht="24"><c r="A47" s="20" t="str"><f t="shared" si="0"/><v>Planned measures for monitoring and follow up</v></c><c r="B47" s="227" t="s"><v>400</v></c><c r="C47" s="227" t="s"><v>514</v></c><c r="D47" s="227" t="s"><v>979</v></c><c r="E47" s="227" t="s"><v>1522</v></c><c r="F47" s="227" t="s"><v>932</v></c><c r="G47" s="227" t="s"><v>1361</v></c><c r="H47" s="227" t="s"><v>1134</v></c><c r="I47" s="227" t="s"><v>1184</v></c><c r="J47" s="227" t="s"><v>1429</v></c><c r="K47" s="227"/><c r="L47" s="227"/></row><row r="48" spans="1:12" s="10" customFormat="1" ht="24"><c r="A48" s="20" t="str"><f t="shared" si="0"/><v xml:space="preserve">Go to the next sheet dedicated to your Baseline Emission Inventory </v></c><c r="B48" s="227" t="s"><v>902</v></c><c r="C48" s="227" t="s"><v>903</v></c><c r="D48" s="227" t="s"><v>980</v></c><c r="E48" s="227" t="s"><v>1523</v></c><c r="F48" s="227" t="s"><v>933</v></c><c r="G48" s="227" t="s"><v>1362</v></c><c r="H48" s="227" t="s"><v>1135</v></c><c r="I48" s="227" t="s"><v>1185</v></c><c r="J48" s="227" t="s"><v>1430</v></c><c r="K48" s="227"/><c r="L48" s="227"/></row><row r="49" spans="1:12" s="10" customFormat="1" ht="12"><c r="A49" s="20" t="str"><f t="shared" si="0"/><v>BASELINE EMISSION INVENTORY</v></c><c r="B49" s="227" t="s"><v>401</v></c><c r="C49" s="227" t="s"><v>517</v></c><c r="D49" s="227" t="s"><v>981</v></c><c r="E49" s="227" t="s"><v>1524</v></c><c r="F49" s="227" t="s"><v>934</v></c><c r="G49" s="227" t="s"><v>1363</v></c><c r="H49" s="227" t="s"><v>1136</v></c><c r="I49" s="227" t="s"><v>1186</v></c><c r="J49" s="227" t="s"><v>1431</v></c><c r="K49" s="227"/><c r="L49" s="227"/></row><row r="50" spans="1:12" s="10" customFormat="1" ht="12"><c r="A50" s="20" t="str"><f t="shared" si="0"/><v>GENERAL DATA</v></c><c r="B50" s="227" t="s"><v>831</v></c><c r="C50" s="227" t="s"><v>832</v></c><c r="D50" s="227" t="s"><v>982</v></c><c r="E50" s="227" t="s"><v>1525</v></c><c r="F50" s="227" t="s"><v>935</v></c><c r="G50" s="227" t="s"><v>1364</v></c><c r="H50" s="227" t="s"><v>1137</v></c><c r="I50" s="227" t="s"><v>1187</v></c><c r="J50" s="227" t="s"><v>1432</v></c><c r="K50" s="227"/><c r="L50" s="227"/></row><row r="51" spans="1:12" s="10" customFormat="1" ht="12"><c r="A51" s="20" t="str"><f t="shared" si="0"/><v>Inventory year</v></c><c r="B51" s="227" t="s"><v>402</v></c><c r="C51" s="227" t="s"><v>515</v></c><c r="D51" s="227" t="s"><v>983</v></c><c r="E51" s="227" t="s"><v>1526</v></c><c r="F51" s="227" t="s"><v>936</v></c><c r="G51" s="227" t="s"><v>1365</v></c><c r="H51" s="227" t="s"><v>1138</v></c><c r="I51" s="227" t="s"><v>1188</v></c><c r="J51" s="227" t="s"><v>1433</v></c><c r="K51" s="227"/><c r="L51" s="227"/></row><row r="52" spans="1:12" s="10" customFormat="1" ht="12"><c r="A52" s="20" t="str"><f t="shared" si="0"/><v>Number of inhabitants</v></c><c r="B52" s="227" t="s"><v>833</v></c><c r="C52" s="227" t="s"><v>834</v></c><c r="D52" s="227" t="s"><v>834</v></c><c r="E52" s="227" t="s"><v>1527</v></c><c r="F52" s="227" t="s"><v>937</v></c><c r="G52" s="227" t="s"><v>1366</v></c><c r="H52" s="227" t="s"><v>1139</v></c><c r="I52" s="227" t="s"><v>1189</v></c><c r="J52" s="227" t="s"><v>1434</v></c><c r="K52" s="227"/><c r="L52" s="227"/></row><row r="53" spans="1:12" s="10" customFormat="1" ht="12"><c r="A53" s="20" t="str"><f t="shared" si="0"/><v>Mandatory fields</v></c><c r="B53" s="227" t="s"><v>95</v></c><c r="C53" s="227" t="s"><v>119</v></c><c r="D53" s="227" t="s"><v>984</v></c><c r="E53" s="227" t="s"><v>1528</v></c><c r="F53" s="227" t="s"><v>298</v></c><c r="G53" s="227" t="s"><v>145</v></c><c r="H53" s="227" t="s"><v>178</v></c><c r="I53" s="227" t="s"><v>1190</v></c><c r="J53" s="227" t="s"><v>235</v></c><c r="K53" s="227"/><c r="L53" s="227"/></row><row r="54" spans="1:12" s="10" customFormat="1" ht="12"><c r="A54" s="180" t="str"><f t="shared" si="0"/><v>RESULTS OF ENERGY BALANCE</v></c><c r="B54" s="227" t="s"><v>848</v></c><c r="C54" s="227" t="s"><v>837</v></c><c r="D54" s="227" t="s"><v>985</v></c><c r="E54" s="227" t="s"><v>1529</v></c><c r="F54" s="227" t="s"><v>938</v></c><c r="G54" s="227" t="s"><v>1332</v></c><c r="H54" s="227" t="s"><v>1140</v></c><c r="I54" s="227" t="s"><v>1191</v></c><c r="J54" s="227" t="s"><v>1435</v></c><c r="K54" s="227"/><c r="L54" s="227"/></row><row r="55" spans="1:12" s="11" customFormat="1" ht="12"><c r="A55" s="180" t="str"><f t="shared" si="0"/><v>FINAL ENERGY DEMAND</v></c><c r="B55" s="227" t="s"><v>763</v></c><c r="C55" s="227" t="s"><v>762</v></c><c r="D55" s="227" t="s"><v>986</v></c><c r="E55" s="227" t="s"><v>1530</v></c><c r="F55" s="227" t="s"><v>761</v></c><c r="G55" s="227" t="s"><v>760</v></c><c r="H55" s="227" t="s"><v>759</v></c><c r="I55" s="227" t="s"><v>1192</v></c><c r="J55" s="227" t="s"><v>758</v></c><c r="K55" s="227"/><c r="L55" s="227"/></row><row r="56" spans="1:12" s="11" customFormat="1" ht="12"><c r="A56" s="180" t="str"><f t="shared" si="0"/><v>DEMAND SECTOR</v></c><c r="B56" s="227" t="s"><v>411</v></c><c r="C56" s="227" t="s"><v>412</v></c><c r="D56" s="227" t="s"><v>987</v></c><c r="E56" s="227" t="s"><v>1531</v></c><c r="F56" s="227" t="s"><v>413</v></c><c r="G56" s="227" t="s"><v>414</v></c><c r="H56" s="227" t="s"><v>415</v></c><c r="I56" s="227" t="s"><v>1193</v></c><c r="J56" s="227" t="s"><v>416</v></c><c r="K56" s="227"/><c r="L56" s="227"/></row><row r="57" spans="1:12" s="11" customFormat="1" ht="12"><c r="A57" s="180" t="str"><f t="shared" si="0"/><v>DESCRIPTION OF ACTIONS TO IMPLEMENT</v></c><c r="B57" s="227" t="s"><v>757</v></c><c r="C57" s="227" t="s"><v>756</v></c><c r="D57" s="227" t="s"><v>988</v></c><c r="E57" s="227" t="s"><v>1532</v></c><c r="F57" s="227" t="s"><v>755</v></c><c r="G57" s="227" t="s"><v>754</v></c><c r="H57" s="227" t="s"><v>753</v></c><c r="I57" s="227" t="s"><v>1194</v></c><c r="J57" s="227" t="s"><v>752</v></c><c r="K57" s="227"/><c r="L57" s="227"/></row><row r="58" spans="1:12" s="11" customFormat="1" ht="12"><c r="A58" s="180" t="str"><f t="shared" si="0"/><v>Sector description</v></c><c r="B58" s="227" t="s"><v>501</v></c><c r="C58" s="227" t="s"><v>502</v></c><c r="D58" s="227" t="s"><v>989</v></c><c r="E58" s="227" t="s"><v>1533</v></c><c r="F58" s="227" t="s"><v>503</v></c><c r="G58" s="227" t="s"><v>504</v></c><c r="H58" s="227" t="s"><v>505</v></c><c r="I58" s="227" t="s"><v>1195</v></c><c r="J58" s="227" t="s"><v>506</v></c><c r="K58" s="227"/><c r="L58" s="227"/></row><row r="59" spans="1:12" s="11" customFormat="1" ht="12"><c r="A59" s="180" t="str"><f t="shared" si="0"/><v>Overall actions</v></c><c r="B59" s="227" t="s"><v>1463</v></c><c r="C59" s="227" t="s"><v>1464</v></c><c r="D59" s="227" t="s"><v>1465</v></c><c r="E59" s="227" t="s"><v>1534</v></c><c r="F59" s="227" t="s"><v>1470</v></c><c r="G59" s="227" t="s"><v>1469</v></c><c r="H59" s="227" t="s"><v>1468</v></c><c r="I59" s="227" t="s"><v>1466</v></c><c r="J59" s="227" t="s"><v>1467</v></c><c r="K59" s="227"/><c r="L59" s="227"/></row><row r="60" spans="1:12" s="10" customFormat="1" ht="12"><c r="A60" s="180" t="str"><f t="shared" si="0"/><v>RESIDENTIAL</v></c><c r="B60" s="228" t="s"><v>867</v></c><c r="C60" s="228" t="s"><v>868</v></c><c r="D60" s="228" t="s"><v>868</v></c><c r="E60" s="228" t="s"><v>1535</v></c><c r="F60" s="228" t="s"><v>869</v></c><c r="G60" s="228" t="s"><v>870</v></c><c r="H60" s="228" t="s"><v>871</v></c><c r="I60" s="228" t="s"><v>1196</v></c><c r="J60" s="228" t="s"><v>872</v></c><c r="K60" s="228"/><c r="L60" s="228"/></row><row r="61" spans="1:12" s="10" customFormat="1" ht="12"><c r="A61" s="180" t="str"><f t="shared" si="0"/><v>Hot water</v></c><c r="B61" s="12" t="s"><v>26</v></c><c r="C61" s="12" t="s"><v>27</v></c><c r="D61" s="12" t="s"><v>990</v></c><c r="E61" s="12" t="s"><v>1536</v></c><c r="F61" s="12" t="s"><v>308</v></c><c r="G61" s="12" t="s"><v>150</v></c><c r="H61" s="12" t="s"><v>189</v></c><c r="I61" s="12" t="s"><v>1197</v></c><c r="J61" s="12" t="s"><v>249</v></c><c r="K61" s="12"/><c r="L61" s="12"/></row><row r="62" spans="1:12" s="10" customFormat="1" ht="12"><c r="A62" s="180" t="str"><f t="shared" si="0"/><v>Heating and cooling</v></c><c r="B62" s="12" t="s"><v>28</v></c><c r="C62" s="12" t="s"><v>29</v></c><c r="D62" s="12" t="s"><v>991</v></c><c r="E62" s="12" t="s"><v>1537</v></c><c r="F62" s="12" t="s"><v>309</v></c><c r="G62" s="12" t="s"><v>151</v></c><c r="H62" s="12" t="s"><v>751</v></c><c r="I62" s="12" t="s"><v>1198</v></c><c r="J62" s="12" t="s"><v>250</v></c><c r="K62" s="12"/><c r="L62" s="12"/></row><row r="63" spans="1:12" s="10" customFormat="1" ht="12"><c r="A63" s="180" t="str"><f t="shared" si="0"/><v>Lighting</v></c><c r="B63" s="12" t="s"><v>30</v></c><c r="C63" s="12" t="s"><v>31</v></c><c r="D63" s="12" t="s"><v>992</v></c><c r="E63" s="12" t="s"><v>1538</v></c><c r="F63" s="12" t="s"><v>750</v></c><c r="G63" s="12" t="s"><v>152</v></c><c r="H63" s="12" t="s"><v>152</v></c><c r="I63" s="12" t="s"><v>1199</v></c><c r="J63" s="12" t="s"><v>251</v></c><c r="K63" s="12"/><c r="L63" s="12"/></row><row r="64" spans="1:12" s="10" customFormat="1" ht="12"><c r="A64" s="180" t="str"><f t="shared" si="0"/><v>Cooking</v></c><c r="B64" s="12" t="s"><v>32</v></c><c r="C64" s="12" t="s"><v>33</v></c><c r="D64" s="12" t="s"><v>993</v></c><c r="E64" s="12" t="s"><v>1539</v></c><c r="F64" s="12" t="s"><v>310</v></c><c r="G64" s="12" t="s"><v>153</v></c><c r="H64" s="12" t="s"><v>190</v></c><c r="I64" s="12" t="s"><v>1200</v></c><c r="J64" s="12" t="s"><v>252</v></c><c r="K64" s="12"/><c r="L64" s="12"/></row><row r="65" spans="1:12" s="10" customFormat="1" ht="12"><c r="A65" s="180" t="str"><f t="shared" si="0"/><v>Refrigerator and freezers</v></c><c r="B65" s="12" t="s"><v>34</v></c><c r="C65" s="12" t="s"><v>35</v></c><c r="D65" s="12" t="s"><v>994</v></c><c r="E65" s="12" t="s"><v>1540</v></c><c r="F65" s="12" t="s"><v>311</v></c><c r="G65" s="12" t="s"><v>749</v></c><c r="H65" s="12" t="s"><v>191</v></c><c r="I65" s="12" t="s"><v>1201</v></c><c r="J65" s="12" t="s"><v>748</v></c><c r="K65" s="12"/><c r="L65" s="12"/></row><row r="66" spans="1:12" s="10" customFormat="1" ht="12"><c r="A66" s="180" t="str"><f t="shared" si="0"/><v>Laundry machines and dryers</v></c><c r="B66" s="12" t="s"><v>36</v></c><c r="C66" s="12" t="s"><v>37</v></c><c r="D66" s="12" t="s"><v>995</v></c><c r="E66" s="12" t="s"><v>1541</v></c><c r="F66" s="12" t="s"><v>312</v></c><c r="G66" s="12" t="s"><v>1367</v></c><c r="H66" s="12" t="s"><v>192</v></c><c r="I66" s="12" t="s"><v>1202</v></c><c r="J66" s="12" t="s"><v>253</v></c><c r="K66" s="12"/><c r="L66" s="12"/></row><row r="67" spans="1:12" s="10" customFormat="1" ht="12"><c r="A67" s="180" t="str"><f t="shared" si="0"/><v>Dish washing</v></c><c r="B67" s="12" t="s"><v>38</v></c><c r="C67" s="12" t="s"><v>39</v></c><c r="D67" s="12" t="s"><v>996</v></c><c r="E67" s="12" t="s"><v>1542</v></c><c r="F67" s="12" t="s"><v>313</v></c><c r="G67" s="12" t="s"><v>747</v></c><c r="H67" s="12" t="s"><v>193</v></c><c r="I67" s="12" t="s"><v>1203</v></c><c r="J67" s="12" t="s"><v>254</v></c><c r="K67" s="12"/><c r="L67" s="12"/></row><row r="68" spans="1:12" s="10" customFormat="1" ht="12"><c r="A68" s="180" t="str"><f t="shared" si="0"/><v>Tv sets</v></c><c r="B68" s="12" t="s"><v>40</v></c><c r="C68" s="12" t="s"><v>41</v></c><c r="D68" s="12" t="s"><v>41</v></c><c r="E68" s="12" t="s"><v>1543</v></c><c r="F68" s="12" t="s"><v>314</v></c><c r="G68" s="12" t="s"><v>746</v></c><c r="H68" s="12" t="s"><v>194</v></c><c r="I68" s="12" t="s"><v>1204</v></c><c r="J68" s="12" t="s"><v>255</v></c><c r="K68" s="12"/><c r="L68" s="12"/></row><row r="69" spans="1:12" s="10" customFormat="1" ht="12"><c r="A69" s="180" t="str"><f t="shared" si="0"/><v>Other electric appliances</v></c><c r="B69" s="12" t="s"><v>42</v></c><c r="C69" s="12" t="s"><v>43</v></c><c r="D69" s="12" t="s"><v>997</v></c><c r="E69" s="12" t="s"><v>1544</v></c><c r="F69" s="12" t="s"><v>315</v></c><c r="G69" s="12" t="s"><v>745</v></c><c r="H69" s="12" t="s"><v>195</v></c><c r="I69" s="12" t="s"><v>1205</v></c><c r="J69" s="12" t="s"><v>256</v></c><c r="K69" s="12"/><c r="L69" s="12"/></row><row r="70" spans="1:12" s="10" customFormat="1" ht="12"><c r="A70" s="180" t="str"><f t="shared" si="0"/><v>PRIMARY SECTOR</v></c><c r="B70" s="181" t="s"><v>873</v></c><c r="C70" s="181" t="s"><v>874</v></c><c r="D70" s="181" t="s"><v>998</v></c><c r="E70" s="181" t="s"><v>1545</v></c><c r="F70" s="181" t="s"><v>875</v></c><c r="G70" s="181" t="s"><v>876</v></c><c r="H70" s="181" t="s"><v>877</v></c><c r="I70" s="181" t="s"><v>1206</v></c><c r="J70" s="181" t="s"><v>878</v></c><c r="K70" s="181"/><c r="L70" s="181"/></row><row r="71" spans="1:12" s="10" customFormat="1" ht="24"><c r="A71" s="180" t="str"><f t="shared" si="0"/><v>Agriculture, forestry and fishing</v></c><c r="B71" s="9" t="s"><v>46</v></c><c r="C71" s="9" t="s"><v>47</v></c><c r="D71" s="9" t="s"><v>999</v></c><c r="E71" s="9" t="s"><v>1546</v></c><c r="F71" s="9" t="s"><v>316</v></c><c r="G71" s="9" t="s"><v>372</v></c><c r="H71" s="9" t="s"><v>196</v></c><c r="I71" s="9" t="s"><v>1207</v></c><c r="J71" s="9" t="s"><v>257</v></c><c r="K71" s="9"/><c r="L71" s="9"/></row><row r="72" spans="1:12" s="10" customFormat="1" ht="12"><c r="A72" s="180" t="str"><f t="shared" si="0"/><v>Mining and quarrying</v></c><c r="B72" s="9" t="s"><v>48</v></c><c r="C72" s="9" t="s"><v>49</v></c><c r="D72" s="9" t="s"><v>1000</v></c><c r="E72" s="9" t="s"><v>1547</v></c><c r="F72" s="9" t="s"><v>317</v></c><c r="G72" s="9" t="s"><v>373</v></c><c r="H72" s="9" t="s"><v>197</v></c><c r="I72" s="9" t="s"><v>1208</v></c><c r="J72" s="9" t="s"><v>258</v></c><c r="K72" s="9"/><c r="L72" s="9"/></row><row r="73" spans="1:12" s="10" customFormat="1" ht="12"><c r="A73" s="180" t="str"><f t="shared" si="0"/><v>SECONDARY SECTOR</v></c><c r="B73" s="228" t="s"><v>879</v></c><c r="C73" s="228" t="s"><v>880</v></c><c r="D73" s="228" t="s"><v>1001</v></c><c r="E73" s="228" t="s"><v>1548</v></c><c r="F73" s="228" t="s"><v>881</v></c><c r="G73" s="228" t="s"><v>882</v></c><c r="H73" s="228" t="s"><v>883</v></c><c r="I73" s="228" t="s"><v>1209</v></c><c r="J73" s="228" t="s"><v>884</v></c><c r="K73" s="228"/><c r="L73" s="228"/></row><row r="74" spans="1:12" s="10" customFormat="1" ht="12"><c r="A74" s="180" t="str"><f t="shared" ref="A74:A136" si="1">IF($A$6=$B$6,B74,"")&amp;IF($A$6=$C$6,C74,"")&amp;IF($A$6=$D$6,D74,"")&amp;IF($A$6=$E$6,E74,"")&amp;IF($A$6=$F$6,F74,"")&amp;IF($A$6=$G$6,G74,"")&amp;IF($A$6=$H$6,H74,"")&amp;IF($A$6=$I$6,I74,"")&amp;IF($A$6=$J$6,J74,"")&amp;IF($A$6=$K$6,K74,"")&amp;IF($A$6=$L$6,L74,"")</f><v>Manufacturing</v></c><c r="B74" s="9" t="s"><v>50</v></c><c r="C74" s="9" t="s"><v>51</v></c><c r="D74" s="9" t="s"><v>1002</v></c><c r="E74" s="9" t="s"><v>1549</v></c><c r="F74" s="9" t="s"><v>318</v></c><c r="G74" s="9" t="s"><v>154</v></c><c r="H74" s="9" t="s"><v>744</v></c><c r="I74" s="9" t="s"><v>1210</v></c><c r="J74" s="9" t="s"><v>743</v></c><c r="K74" s="9"/><c r="L74" s="9"/></row><row r="75" spans="1:12" s="10" customFormat="1" ht="36"><c r="A75" s="180" t="str"><f t="shared" si="1"/><v>Water supply, sewerage, waste management and remediation activities</v></c><c r="B75" s="9" t="s"><v>52</v></c><c r="C75" s="9" t="s"><v>742</v></c><c r="D75" s="9" t="s"><v>1003</v></c><c r="E75" s="9" t="s"><v>1550</v></c><c r="F75" s="9" t="s"><v>319</v></c><c r="G75" s="9" t="s"><v>374</v></c><c r="H75" s="9" t="s"><v>741</v></c><c r="I75" s="9" t="s"><v>1211</v></c><c r="J75" s="9" t="s"><v>740</v></c><c r="K75" s="9"/><c r="L75" s="9"/></row><row r="76" spans="1:12" s="10" customFormat="1" ht="12"><c r="A76" s="180" t="str"><f t="shared" si="1"/><v>Construction</v></c><c r="B76" s="9" t="s"><v>53</v></c><c r="C76" s="9" t="s"><v>54</v></c><c r="D76" s="9" t="s"><v>1004</v></c><c r="E76" s="9" t="s"><v>53</v></c><c r="F76" s="9" t="s"><v>320</v></c><c r="G76" s="9" t="s"><v>375</v></c><c r="H76" s="9" t="s"><v>198</v></c><c r="I76" s="9" t="s"><v>1212</v></c><c r="J76" s="9" t="s"><v>259</v></c><c r="K76" s="9"/><c r="L76" s="9"/></row><row r="77" spans="1:12" s="10" customFormat="1" ht="12"><c r="A77" s="180" t="str"><f t="shared" si="1"/><v>TERTIARY SECTOR</v></c><c r="B77" s="228" t="s"><v>885</v></c><c r="C77" s="228" t="s"><v>886</v></c><c r="D77" s="228" t="s"><v>1005</v></c><c r="E77" s="228" t="s"><v>1551</v></c><c r="F77" s="228" t="s"><v>887</v></c><c r="G77" s="228" t="s"><v>888</v></c><c r="H77" s="228" t="s"><v>889</v></c><c r="I77" s="228" t="s"><v>1213</v></c><c r="J77" s="228" t="s"><v>890</v></c><c r="K77" s="228"/><c r="L77" s="228"/></row><row r="78" spans="1:12" s="10" customFormat="1" ht="24"><c r="A78" s="180" t="str"><f t="shared" si="1"/><v xml:space="preserve">Wholesale and retail trade; repair of motor vehicles and motorcycles </v></c><c r="B78" s="9" t="s"><v>55</v></c><c r="C78" s="9" t="s"><v>56</v></c><c r="D78" s="9" t="s"><v>1006</v></c><c r="E78" s="9" t="s"><v>1552</v></c><c r="F78" s="9" t="s"><v>321</v></c><c r="G78" s="9" t="s"><v>376</v></c><c r="H78" s="9" t="s"><v>739</v></c><c r="I78" s="9" t="s"><v>1214</v></c><c r="J78" s="9" t="s"><v>738</v></c><c r="K78" s="9"/><c r="L78" s="9"/></row><row r="79" spans="1:12" s="10" customFormat="1" ht="24"><c r="A79" s="180" t="str"><f t="shared" si="1"/><v>Accommodation and food service activities</v></c><c r="B79" s="9" t="s"><v>1410</v></c><c r="C79" s="9" t="s"><v>57</v></c><c r="D79" s="9" t="s"><v>1007</v></c><c r="E79" s="9" t="s"><v>1553</v></c><c r="F79" s="9" t="s"><v>322</v></c><c r="G79" s="9" t="s"><v>377</v></c><c r="H79" s="9" t="s"><v>737</v></c><c r="I79" s="9" t="s"><v>1215</v></c><c r="J79" s="9" t="s"><v>736</v></c><c r="K79" s="9"/><c r="L79" s="9"/></row><row r="80" spans="1:12" s="10" customFormat="1" ht="24"><c r="A80" s="180" t="str"><f t="shared" si="1"/><v>General public administration and social security</v></c><c r="B80" s="9" t="s"><v>58</v></c><c r="C80" s="9" t="s"><v>59</v></c><c r="D80" s="9" t="s"><v>1008</v></c><c r="E80" s="9" t="s"><v>1554</v></c><c r="F80" s="9" t="s"><v>323</v></c><c r="G80" s="9" t="s"><v>378</v></c><c r="H80" s="9" t="s"><v>735</v></c><c r="I80" s="9" t="s"><v>1216</v></c><c r="J80" s="9" t="s"><v>734</v></c><c r="K80" s="9"/><c r="L80" s="9"/></row><row r="81" spans="1:12" s="10" customFormat="1" ht="24"><c r="A81" s="180" t="str"><f t="shared" si="1"/><v>Defence, justice, police and fire departments</v></c><c r="B81" s="9" t="s"><v>1442</v></c><c r="C81" s="9" t="s"><v>60</v></c><c r="D81" s="9" t="s"><v>1009</v></c><c r="E81" s="9" t="s"><v>1555</v></c><c r="F81" s="9" t="s"><v>324</v></c><c r="G81" s="9" t="s"><v>155</v></c><c r="H81" s="9" t="s"><v>199</v></c><c r="I81" s="9" t="s"><v>1217</v></c><c r="J81" s="9" t="s"><v>733</v></c><c r="K81" s="9"/><c r="L81" s="9"/></row><row r="82" spans="1:12" s="10" customFormat="1" ht="12"><c r="A82" s="180" t="str"><f t="shared" si="1"/><v>Education</v></c><c r="B82" s="9" t="s"><v>61</v></c><c r="C82" s="9" t="s"><v>62</v></c><c r="D82" s="9" t="s"><v>1010</v></c><c r="E82" s="9" t="s"><v>61</v></c><c r="F82" s="9" t="s"><v>325</v></c><c r="G82" s="9" t="s"><v>156</v></c><c r="H82" s="9" t="s"><v>200</v></c><c r="I82" s="9" t="s"><v>1218</v></c><c r="J82" s="9" t="s"><v>260</v></c><c r="K82" s="9"/><c r="L82" s="9"/></row><row r="83" spans="1:12" s="11" customFormat="1" ht="24"><c r="A83" s="180" t="str"><f t="shared" si="1"/><v>Human health and social work activities</v></c><c r="B83" s="9" t="s"><v>63</v></c><c r="C83" s="9" t="s"><v>64</v></c><c r="D83" s="9" t="s"><v>1011</v></c><c r="E83" s="9" t="s"><v>1556</v></c><c r="F83" s="9" t="s"><v>326</v></c><c r="G83" s="9" t="s"><v>157</v></c><c r="H83" s="9" t="s"><v>201</v></c><c r="I83" s="9" t="s"><v>1219</v></c><c r="J83" s="9" t="s"><v>261</v></c><c r="K83" s="9"/><c r="L83" s="9"/></row><row r="84" spans="1:12" s="10" customFormat="1" ht="12"><c r="A84" s="180" t="str"><f t="shared" si="1"/><v>Other services</v></c><c r="B84" s="9" t="s"><v>65</v></c><c r="C84" s="9" t="s"><v>66</v></c><c r="D84" s="9" t="s"><v>1012</v></c><c r="E84" s="9" t="s"><v>1557</v></c><c r="F84" s="9" t="s"><v>327</v></c><c r="G84" s="9" t="s"><v>732</v></c><c r="H84" s="9" t="s"><v>731</v></c><c r="I84" s="9" t="s"><v>1220</v></c><c r="J84" s="9" t="s"><v>262</v></c><c r="K84" s="9"/><c r="L84" s="9"/></row><row r="85" spans="1:12" s="10" customFormat="1" ht="12"><c r="A85" s="180" t="str"><f t="shared" si="1"/><v>Public lighting</v></c><c r="B85" s="9" t="s"><v>44</v></c><c r="C85" s="9" t="s"><v>45</v></c><c r="D85" s="9" t="s"><v>1013</v></c><c r="E85" s="9" t="s"><v>1558</v></c><c r="F85" s="9" t="s"><v>730</v></c><c r="G85" s="9" t="s"><v>729</v></c><c r="H85" s="9" t="s"><v>158</v></c><c r="I85" s="9" t="s"><v>1221</v></c><c r="J85" s="9" t="s"><v>263</v></c><c r="K85" s="9"/><c r="L85" s="9"/></row><row r="86" spans="1:12" s="10" customFormat="1" ht="12"><c r="A86" s="180" t="str"><f t="shared" si="1"/><v>TRANSPORTS</v></c><c r="B86" s="228" t="s"><v>891</v></c><c r="C86" s="228" t="s"><v>892</v></c><c r="D86" s="228" t="s"><v>892</v></c><c r="E86" s="228" t="s"><v>891</v></c><c r="F86" s="228" t="s"><v>893</v></c><c r="G86" s="228" t="s"><v>894</v></c><c r="H86" s="228" t="s"><v>895</v></c><c r="I86" s="228" t="s"><v>1222</v></c><c r="J86" s="228" t="s"><v>895</v></c><c r="K86" s="228"/><c r="L86" s="228"/></row><row r="87" spans="1:12" s="10" customFormat="1" ht="24"><c r="A87" s="201" t="str"><f t="shared" si="1"/><v>Passenger transport by road (public transport, taxi, tourism, transfers, etc.)</v></c><c r="B87" s="9" t="s"><v>1674</v></c><c r="C87" s="9" t="s"><v>1675</v></c><c r="D87" s="9"/><c r="E87" s="9"/><c r="F87" s="9" t="s"><v>1676</v></c><c r="G87" s="9" t="s"><v>1677</v></c><c r="H87" s="9" t="s"><v>1678</v></c><c r="I87" s="9"/><c r="J87" s="9" t="s"><v>1679</v></c><c r="K87" s="9"/><c r="L87" s="9"/></row><row r="88" spans="1:12" s="10" customFormat="1" ht="24"><c r="A88" s="201" t="str"><f t="shared" si="1"/><v>Freight transport by road and removal services</v></c><c r="B88" s="9" t="s"><v>68</v></c><c r="C88" s="9" t="s"><v>1680</v></c><c r="D88" s="9"/><c r="E88" s="9"/><c r="F88" s="9" t="s"><v>328</v></c><c r="G88" s="9" t="s"><v>1681</v></c><c r="H88" s="9" t="s"><v>1682</v></c><c r="I88" s="9"/><c r="J88" s="9" t="s"><v>1683</v></c><c r="K88" s="9"/><c r="L88" s="9"/></row><row r="89" spans="1:12" s="10" customFormat="1" ht="24"><c r="A89" s="201" t="str"><f t="shared" si="1"/><v>Other fleet for public and private services</v></c><c r="B89" s="9" t="s"><v>946</v></c><c r="C89" s="9" t="s"><v>69</v></c><c r="D89" s="9"/><c r="E89" s="9"/><c r="F89" s="9" t="s"><v>1684</v></c><c r="G89" s="9" t="s"><v>1685</v></c><c r="H89" s="9" t="s"><v>202</v></c><c r="I89" s="9"/><c r="J89" s="9" t="s"><v>1686</v></c><c r="K89" s="9"/><c r="L89" s="9"/></row><row r="90" spans="1:12" s="10" customFormat="1" ht="12"><c r="A90" s="201" t="str"><f>IF($A$6=$B$6,B90,"")&amp;IF($A$6=$C$6,C90,"")&amp;IF($A$6=$D$6,D90,"")&amp;IF($A$6=$E$6,E90,"")&amp;IF($A$6=$F$6,F90,"")&amp;IF($A$6=$G$6,G90,"")&amp;IF($A$6=$H$6,H90,"")&amp;IF($A$6=$I$6,I90,"")&amp;IF($A$6=$J$6,J90,"")&amp;IF($A$6=$K$6,K90,"")&amp;IF($A$6=$L$6,L90,"")</f><v>Private transports</v></c><c r="B90" s="9" t="s"><v>67</v></c><c r="C90" s="9" t="s"><v>1014</v></c><c r="D90" s="9"/><c r="E90" s="9"/><c r="F90" s="9" t="s"><v>1687</v></c><c r="G90" s="9" t="s"><v>159</v></c><c r="H90" s="9" t="s"><v>203</v></c><c r="I90" s="9"/><c r="J90" s="9" t="s"><v>264</v></c><c r="K90" s="9"/><c r="L90" s="9"/></row><row r="91" spans="1:12" s="10" customFormat="1" ht="36"><c r="A91" s="180" t="str"><f t="shared" si="1"/><v>Reexportation (ships, airplanes, industrial free zones, national and international militar installations, etc.)</v></c><c r="B91" s="9" t="s"><v>728</v></c><c r="C91" s="9" t="s"><v>727</v></c><c r="D91" s="9" t="s"><v>1015</v></c><c r="E91" s="9" t="s"><v>1559</v></c><c r="F91" s="9" t="s"><v>726</v></c><c r="G91" s="9" t="s"><v>1368</v></c><c r="H91" s="9" t="s"><v>725</v></c><c r="I91" s="9" t="s"><v>1223</v></c><c r="J91" s="9" t="s"><v>724</v></c><c r="K91" s="9"/><c r="L91" s="9"/></row><row r="92" spans="1:12" s="10" customFormat="1" ht="36"><c r="A92" s="180" t="str"><f t="shared" si="1"/><v>Activities with intensive use of energy for exportation (to exclude in the island energy balance)</v></c><c r="B92" s="9" t="s"><v>723</v></c><c r="C92" s="9" t="s"><v>722</v></c><c r="D92" s="9" t="s"><v>1016</v></c><c r="E92" s="9" t="s"><v>1560</v></c><c r="F92" s="9" t="s"><v>721</v></c><c r="G92" s="9" t="s"><v>1369</v></c><c r="H92" s="9" t="s"><v>720</v></c><c r="I92" s="9" t="s"><v>1224</v></c><c r="J92" s="9" t="s"><v>719</v></c><c r="K92" s="9"/><c r="L92" s="9"/></row><row r="93" spans="1:12" s="10" customFormat="1" ht="24"><c r="A93" s="180" t="str"><f t="shared" si="1"/><v>Other (to exclude in the island energy balance)</v></c><c r="B93" s="9" t="s"><v>718</v></c><c r="C93" s="9" t="s"><v>717</v></c><c r="D93" s="9" t="s"><v>1017</v></c><c r="E93" s="9" t="s"><v>1561</v></c><c r="F93" s="9" t="s"><v>716</v></c><c r="G93" s="9" t="s"><v>1370</v></c><c r="H93" s="9" t="s"><v>715</v></c><c r="I93" s="9" t="s"><v>1225</v></c><c r="J93" s="9" t="s"><v>714</v></c><c r="K93" s="9"/><c r="L93" s="9"/></row><row r="94" spans="1:12" s="10" customFormat="1" ht="12"><c r="A94" s="180" t="str"><f t="shared" si="1"/><v>ENERGY FOR FINAL USE</v></c><c r="B94" s="227" t="s"><v>421</v></c><c r="C94" s="227" t="s"><v>422</v></c><c r="D94" s="227" t="s"><v>1018</v></c><c r="E94" s="227" t="s"><v>1562</v></c><c r="F94" s="227" t="s"><v>423</v></c><c r="G94" s="227" t="s"><v>424</v></c><c r="H94" s="227" t="s"><v>425</v></c><c r="I94" s="227" t="s"><v>1226</v></c><c r="J94" s="227" t="s"><v>426</v></c><c r="K94" s="227"/><c r="L94" s="227"/></row><row r="95" spans="1:12" s="10" customFormat="1" ht="12"><c r="A95" s="180" t="str"><f t="shared" si="1"/><v>Centralized energy services</v></c><c r="B95" s="227" t="s"><v>427</v></c><c r="C95" s="227" t="s"><v>428</v></c><c r="D95" s="227" t="s"><v>1019</v></c><c r="E95" s="227" t="s"><v>1563</v></c><c r="F95" s="227" t="s"><v>429</v></c><c r="G95" s="227" t="s"><v>1371</v></c><c r="H95" s="227" t="s"><v>430</v></c><c r="I95" s="227" t="s"><v>1227</v></c><c r="J95" s="227" t="s"><v>431</v></c><c r="K95" s="227"/><c r="L95" s="227"/></row><row r="96" spans="1:12" s="10" customFormat="1" ht="12"><c r="A96" s="180" t="str"><f t="shared" si="1"/><v>Electricity from public grid</v></c><c r="B96" s="227" t="s"><v>432</v></c><c r="C96" s="227" t="s"><v>433</v></c><c r="D96" s="227" t="s"><v>1020</v></c><c r="E96" s="227" t="s"><v>1564</v></c><c r="F96" s="227" t="s"><v>434</v></c><c r="G96" s="227" t="s"><v>1372</v></c><c r="H96" s="227" t="s"><v>435</v></c><c r="I96" s="227" t="s"><v>1228</v></c><c r="J96" s="227" t="s"><v>436</v></c><c r="K96" s="227"/><c r="L96" s="227"/></row><row r="97" spans="1:12" s="10" customFormat="1" ht="12"><c r="A97" s="180" t="str"><f t="shared" si="1"/><v>Heat from district heating</v></c><c r="B97" s="227" t="s"><v>437</v></c><c r="C97" s="227" t="s"><v>438</v></c><c r="D97" s="227" t="s"><v>1021</v></c><c r="E97" s="227" t="s"><v>1565</v></c><c r="F97" s="227" t="s"><v>439</v></c><c r="G97" s="227" t="s"><v>440</v></c><c r="H97" s="227" t="s"><v>441</v></c><c r="I97" s="227" t="s"><v>1229</v></c><c r="J97" s="227" t="s"><v>442</v></c><c r="K97" s="227"/><c r="L97" s="227"/></row><row r="98" spans="1:12" s="10" customFormat="1" ht="12"><c r="A98" s="20" t="str"><f t="shared" si="1"/><v>Cold from district cooling</v></c><c r="B98" s="227" t="s"><v>443</v></c><c r="C98" s="227" t="s"><v>444</v></c><c r="D98" s="227" t="s"><v>1022</v></c><c r="E98" s="227" t="s"><v>1566</v></c><c r="F98" s="227" t="s"><v>445</v></c><c r="G98" s="227" t="s"><v>446</v></c><c r="H98" s="227" t="s"><v>447</v></c><c r="I98" s="227" t="s"><v>1230</v></c><c r="J98" s="227" t="s"><v>448</v></c><c r="K98" s="227"/><c r="L98" s="227"/></row><row r="99" spans="1:12" s="10" customFormat="1" ht="12"><c r="A99" s="20" t="str"><f t="shared" si="1"/><v>Fossil fuels</v></c><c r="B99" s="227" t="s"><v>404</v></c><c r="C99" s="227" t="s"><v>449</v></c><c r="D99" s="227" t="s"><v>1023</v></c><c r="E99" s="227" t="s"><v>1567</v></c><c r="F99" s="227" t="s"><v>450</v></c><c r="G99" s="227" t="s"><v>451</v></c><c r="H99" s="227" t="s"><v>452</v></c><c r="I99" s="227" t="s"><v>1231</v></c><c r="J99" s="227" t="s"><v>453</v></c><c r="K99" s="227"/><c r="L99" s="227"/></row><row r="100" spans="1:12" s="10" customFormat="1" ht="12"><c r="A100" s="20" t="str"><f t="shared" si="1"/><v>Fueloil</v></c><c r="B100" s="9" t="s"><v>454</v></c><c r="C100" s="9" t="s"><v>455</v></c><c r="D100" s="9" t="s"><v>454</v></c><c r="E100" s="9" t="s"><v>1568</v></c><c r="F100" s="9" t="s"><v>456</v></c><c r="G100" s="9" t="s"><v>457</v></c><c r="H100" s="9" t="s"><v>458</v></c><c r="I100" s="9" t="s"><v>1232</v></c><c r="J100" s="9" t="s"><v>459</v></c><c r="K100" s="9"/><c r="L100" s="9"/></row><row r="101" spans="1:12" s="10" customFormat="1" ht="12"><c r="A101" s="20" t="str"><f t="shared" si="1"/><v>Diesel</v></c><c r="B101" s="9" t="s"><v>406</v></c><c r="C101" s="9" t="s"><v>460</v></c><c r="D101" s="9" t="s"><v>406</v></c><c r="E101" s="9" t="s"><v>1569</v></c><c r="F101" s="9" t="s"><v>461</v></c><c r="G101" s="9" t="s"><v>406</v></c><c r="H101" s="9" t="s"><v>406</v></c><c r="I101" s="9" t="s"><v>406</v></c><c r="J101" s="9" t="s"><v>462</v></c><c r="K101" s="9"/><c r="L101" s="9"/></row><row r="102" spans="1:12" s="10" customFormat="1" ht="12"><c r="A102" s="20" t="str"><f t="shared" si="1"/><v>Gasoline</v></c><c r="B102" s="9" t="s"><v>407</v></c><c r="C102" s="9" t="s"><v>463</v></c><c r="D102" s="9" t="s"><v>463</v></c><c r="E102" s="9" t="s"><v>1570</v></c><c r="F102" s="9" t="s"><v>464</v></c><c r="G102" s="9" t="s"><v>465</v></c><c r="H102" s="9" t="s"><v>466</v></c><c r="I102" s="9" t="s"><v>1233</v></c><c r="J102" s="9" t="s"><v>467</v></c><c r="K102" s="9"/><c r="L102" s="9"/></row><row r="103" spans="1:12" s="10" customFormat="1" ht="12"><c r="A103" s="20" t="str"><f t="shared" si="1"/><v>LPG</v></c><c r="B103" s="9" t="s"><v>468</v></c><c r="C103" s="9" t="s"><v>469</v></c><c r="D103" s="9" t="s"><v>1024</v></c><c r="E103" s="9" t="s"><v>469</v></c><c r="F103" s="9" t="s"><v>470</v></c><c r="G103" s="9" t="s"><v>468</v></c><c r="H103" s="9" t="s"><v>468</v></c><c r="I103" s="9" t="s"><v>469</v></c><c r="J103" s="9" t="s"><v>471</v></c><c r="K103" s="9"/><c r="L103" s="9"/></row><row r="104" spans="1:12" s="10" customFormat="1" ht="12"><c r="A104" s="20" t="str"><f t="shared" si="1"/><v>Natural gas</v></c><c r="B104" s="9" t="s"><v>405</v></c><c r="C104" s="9" t="s"><v>472</v></c><c r="D104" s="9" t="s"><v>1025</v></c><c r="E104" s="9" t="s"><v>1571</v></c><c r="F104" s="9" t="s"><v>473</v></c><c r="G104" s="9" t="s"><v>474</v></c><c r="H104" s="9" t="s"><v>474</v></c><c r="I104" s="9" t="s"><v>1234</v></c><c r="J104" s="9" t="s"><v>475</v></c><c r="K104" s="9"/><c r="L104" s="9"/></row><row r="105" spans="1:12" s="10" customFormat="1" ht="12"><c r="A105" s="20" t="str"><f t="shared" si="1"/><v>Coal</v></c><c r="B105" s="9" t="s"><v>408</v></c><c r="C105" s="9" t="s"><v>476</v></c><c r="D105" s="9" t="s"><v>1026</v></c><c r="E105" s="9" t="s"><v>1572</v></c><c r="F105" s="9" t="s"><v>477</v></c><c r="G105" s="9" t="s"><v>478</v></c><c r="H105" s="9" t="s"><v>479</v></c><c r="I105" s="9" t="s"><v>1235</v></c><c r="J105" s="9" t="s"><v>480</v></c><c r="K105" s="9"/><c r="L105" s="9"/></row><row r="106" spans="1:12" s="10" customFormat="1" ht="36"><c r="A106" s="20" t="str"><f t="shared" si="1"/><v>Renewable energy sources (excluding electricity and heat sold to public networks)</v></c><c r="B106" s="229" t="s"><v>481</v></c><c r="C106" s="229" t="s"><v>482</v></c><c r="D106" s="229" t="s"><v>1027</v></c><c r="E106" s="229" t="s"><v>1573</v></c><c r="F106" s="229" t="s"><v>483</v></c><c r="G106" s="229" t="s"><v>1373</v></c><c r="H106" s="229" t="s"><v>484</v></c><c r="I106" s="229" t="s"><v>1236</v></c><c r="J106" s="229" t="s"><v>485</v></c><c r="K106" s="229"/><c r="L106" s="229"/></row><row r="107" spans="1:12" s="10" customFormat="1" ht="24"><c r="A107" s="20" t="str"><f t="shared" si="1"/><v>Renewable energy sources (from systems connected to public networks)</v></c><c r="B107" s="229" t="s"><v>713</v></c><c r="C107" s="229" t="s"><v>712</v></c><c r="D107" s="229" t="s"><v>1028</v></c><c r="E107" s="229" t="s"><v>1574</v></c><c r="F107" s="229" t="s"><v>711</v></c><c r="G107" s="229" t="s"><v>1374</v></c><c r="H107" s="229" t="s"><v>710</v></c><c r="I107" s="229" t="s"><v>1237</v></c><c r="J107" s="229" t="s"><v>709</v></c><c r="K107" s="229"/><c r="L107" s="229"/></row><row r="108" spans="1:12" s="10" customFormat="1" ht="12"><c r="A108" s="20" t="str"><f t="shared" si="1"/><v>Renewable energy sources</v></c><c r="B108" s="227" t="s"><v>708</v></c><c r="C108" s="227" t="s"><v>707</v></c><c r="D108" s="227" t="s"><v>1029</v></c><c r="E108" s="227" t="s"><v>1575</v></c><c r="F108" s="227" t="s"><v>706</v></c><c r="G108" s="227" t="s"><v>1375</v></c><c r="H108" s="227" t="s"><v>705</v></c><c r="I108" s="227" t="s"><v>1238</v></c><c r="J108" s="227" t="s"><v>704</v></c><c r="K108" s="227"/><c r="L108" s="227"/></row><row r="109" spans="1:12" s="10" customFormat="1" ht="12"><c r="A109" s="20" t="str"><f t="shared" si="1"/><v>Hydro</v></c><c r="B109" s="9" t="s"><v>70</v></c><c r="C109" s="9" t="s"><v>71</v></c><c r="D109" s="9" t="s"><v>1030</v></c><c r="E109" s="9" t="s"><v>1576</v></c><c r="F109" s="9" t="s"><v>333</v></c><c r="G109" s="9" t="s"><v>161</v></c><c r="H109" s="9" t="s"><v>70</v></c><c r="I109" s="9" t="s"><v>1239</v></c><c r="J109" s="9" t="s"><v>486</v></c><c r="K109" s="9"/><c r="L109" s="9"/></row><row r="110" spans="1:12" s="10" customFormat="1" ht="12"><c r="A110" s="20" t="str"><f t="shared" si="1"/><v>Wind</v></c><c r="B110" s="9" t="s"><v>72</v></c><c r="C110" s="9" t="s"><v>73</v></c><c r="D110" s="9" t="s"><v>1031</v></c><c r="E110" s="9" t="s"><v>1577</v></c><c r="F110" s="9" t="s"><v>334</v></c><c r="G110" s="9" t="s"><v>162</v></c><c r="H110" s="9" t="s"><v>208</v></c><c r="I110" s="9" t="s"><v>1240</v></c><c r="J110" s="9" t="s"><v>270</v></c><c r="K110" s="9"/><c r="L110" s="9"/></row><row r="111" spans="1:12" s="10" customFormat="1" ht="12"><c r="A111" s="20" t="str"><f t="shared" si="1"/><v>Solar</v></c><c r="B111" s="9" t="s"><v>74</v></c><c r="C111" s="9" t="s"><v>74</v></c><c r="D111" s="9" t="s"><v>74</v></c><c r="E111" s="9" t="s"><v>1578</v></c><c r="F111" s="9" t="s"><v>335</v></c><c r="G111" s="9" t="s"><v>163</v></c><c r="H111" s="9" t="s"><v>487</v></c><c r="I111" s="9" t="s"><v>1241</v></c><c r="J111" s="9" t="s"><v>271</v></c><c r="K111" s="9"/><c r="L111" s="9"/></row><row r="112" spans="1:12" s="10" customFormat="1" ht="12"><c r="A112" s="20" t="str"><f t="shared" si="1"/><v>Geothermal</v></c><c r="B112" s="9" t="s"><v>75</v></c><c r="C112" s="9" t="s"><v>76</v></c><c r="D112" s="9" t="s"><v>76</v></c><c r="E112" s="9" t="s"><v>1579</v></c><c r="F112" s="9" t="s"><v>336</v></c><c r="G112" s="9" t="s"><v>164</v></c><c r="H112" s="9" t="s"><v>209</v></c><c r="I112" s="9" t="s"><v>1242</v></c><c r="J112" s="9" t="s"><v>488</v></c><c r="K112" s="9"/><c r="L112" s="9"/></row><row r="113" spans="1:12" s="10" customFormat="1" ht="12"><c r="A113" s="20" t="str"><f t="shared" si="1"/><v>Ocean</v></c><c r="B113" s="9" t="s"><v>77</v></c><c r="C113" s="9" t="s"><v>78</v></c><c r="D113" s="9" t="s"><v>1032</v></c><c r="E113" s="9" t="s"><v>1580</v></c><c r="F113" s="9" t="s"><v>337</v></c><c r="G113" s="9" t="s"><v>489</v></c><c r="H113" s="9" t="s"><v>490</v></c><c r="I113" s="9" t="s"><v>1243</v></c><c r="J113" s="9" t="s"><v>491</v></c><c r="K113" s="9"/><c r="L113" s="9"/></row><row r="114" spans="1:12" s="10" customFormat="1" ht="12"><c r="A114" s="20" t="str"><f t="shared" si="1"/><v>Biomass</v></c><c r="B114" s="9" t="s"><v>79</v></c><c r="C114" s="9" t="s"><v>80</v></c><c r="D114" s="9" t="s"><v>1033</v></c><c r="E114" s="9" t="s"><v>210</v></c><c r="F114" s="9" t="s"><v>338</v></c><c r="G114" s="9" t="s"><v>80</v></c><c r="H114" s="9" t="s"><v>210</v></c><c r="I114" s="9" t="s"><v>80</v></c><c r="J114" s="9" t="s"><v>79</v></c><c r="K114" s="9"/><c r="L114" s="9"/></row><row r="115" spans="1:12" s="10" customFormat="1" ht="12"><c r="A115" s="20" t="str"><f t="shared" si="1"/><v>Urban waste</v></c><c r="B115" s="9" t="s"><v>81</v></c><c r="C115" s="9" t="s"><v>82</v></c><c r="D115" s="9" t="s"><v>1034</v></c><c r="E115" s="9" t="s"><v>1581</v></c><c r="F115" s="9" t="s"><v>339</v></c><c r="G115" s="9" t="s"><v>492</v></c><c r="H115" s="9" t="s"><v>211</v></c><c r="I115" s="9" t="s"><v>1244</v></c><c r="J115" s="9" t="s"><v>493</v></c><c r="K115" s="9"/><c r="L115" s="9"/></row><row r="116" spans="1:12" s="10" customFormat="1" ht="12"><c r="A116" s="20" t="str"><f t="shared" si="1"/><v>Energy recovery</v></c><c r="B116" s="9" t="s"><v>494</v></c><c r="C116" s="9" t="s"><v>495</v></c><c r="D116" s="9" t="s"><v>1035</v></c><c r="E116" s="9" t="s"><v>1582</v></c><c r="F116" s="9" t="s"><v>496</v></c><c r="G116" s="9" t="s"><v>497</v></c><c r="H116" s="9" t="s"><v>498</v></c><c r="I116" s="9" t="s"><v>1245</v></c><c r="J116" s="9" t="s"><v>499</v></c><c r="K116" s="9"/><c r="L116" s="9"/></row><row r="117" spans="1:12" s="10" customFormat="1" ht="12"><c r="A117" s="20" t="str"><f t="shared" si="1"/><v>Subtotal</v></c><c r="B117" s="227" t="s"><v>410</v></c><c r="C117" s="227" t="s"><v>410</v></c><c r="D117" s="227" t="s"><v>1036</v></c><c r="E117" s="227" t="s"><v>1583</v></c><c r="F117" s="227" t="s"><v>417</v></c><c r="G117" s="227" t="s"><v>418</v></c><c r="H117" s="227" t="s"><v>419</v></c><c r="I117" s="227" t="s"><v>1246</v></c><c r="J117" s="227" t="s"><v>420</v></c><c r="K117" s="227"/><c r="L117" s="227"/></row><row r="118" spans="1:12" s="10" customFormat="1" ht="12"><c r="A118" s="20" t="str"><f t="shared" si="1"/><v>TOTAL FOR INTERNAL MARKET</v></c><c r="B118" s="227" t="s"><v>703</v></c><c r="C118" s="227" t="s"><v>702</v></c><c r="D118" s="227" t="s"><v>1037</v></c><c r="E118" s="227" t="s"><v>1584</v></c><c r="F118" s="227" t="s"><v>701</v></c><c r="G118" s="227" t="s"><v>1376</v></c><c r="H118" s="227" t="s"><v>700</v></c><c r="I118" s="227" t="s"><v>1247</v></c><c r="J118" s="227" t="s"><v>699</v></c><c r="K118" s="227"/><c r="L118" s="227"/></row><row r="119" spans="1:12" s="10" customFormat="1" ht="12"><c r="A119" s="20" t="str"><f t="shared" si="1"/><v>TOTAL</v></c><c r="B119" s="227" t="s"><v>83</v></c><c r="C119" s="227" t="s"><v>83</v></c><c r="D119" s="227" t="s"><v>1038</v></c><c r="E119" s="227" t="s"><v>83</v></c><c r="F119" s="227" t="s"><v>355</v></c><c r="G119" s="227" t="s"><v>83</v></c><c r="H119" s="227" t="s"><v>83</v></c><c r="I119" s="227" t="s"><v>1248</v></c><c r="J119" s="227" t="s"><v>289</v></c><c r="K119" s="227"/><c r="L119" s="227"/></row><row r="120" spans="1:12" s="10" customFormat="1" ht="24"><c r="A120" s="20" t="str"><f t="shared" si="1"/><v>SECONDARY ENERGY PRODUCTION AND ENERGY FLUXES</v></c><c r="B120" s="227" t="s"><v>84</v></c><c r="C120" s="227" t="s"><v>85</v></c><c r="D120" s="227" t="s"><v>1039</v></c><c r="E120" s="227" t="s"><v>1585</v></c><c r="F120" s="227" t="s"><v>698</v></c><c r="G120" s="227" t="s"><v>160</v></c><c r="H120" s="227" t="s"><v>697</v></c><c r="I120" s="227" t="s"><v>1249</v></c><c r="J120" s="227" t="s"><v>696</v></c><c r="K120" s="227"/><c r="L120" s="227"/></row><row r="121" spans="1:12" s="10" customFormat="1" ht="12"><c r="A121" s="20" t="str"><f t="shared" si="1"/><v>PRODUCTION SECTOR</v></c><c r="B121" s="227" t="s"><v>695</v></c><c r="C121" s="227" t="s"><v>694</v></c><c r="D121" s="227" t="s"><v>1040</v></c><c r="E121" s="227" t="s"><v>1586</v></c><c r="F121" s="227" t="s"><v>693</v></c><c r="G121" s="227" t="s"><v>692</v></c><c r="H121" s="227" t="s"><v>691</v></c><c r="I121" s="227" t="s"><v>1250</v></c><c r="J121" s="227" t="s"><v>690</v></c><c r="K121" s="227"/><c r="L121" s="227"/></row><row r="122" spans="1:12" s="10" customFormat="1" ht="12"><c r="A122" s="20" t="str"><f t="shared" si="1"/><v>ENERGY SOURCE</v></c><c r="B122" s="227" t="s"><v>689</v></c><c r="C122" s="227" t="s"><v>688</v></c><c r="D122" s="227" t="s"><v>1041</v></c><c r="E122" s="227" t="s"><v>1587</v></c><c r="F122" s="227" t="s"><v>687</v></c><c r="G122" s="227" t="s"><v>686</v></c><c r="H122" s="227" t="s"><v>685</v></c><c r="I122" s="227" t="s"><v>1251</v></c><c r="J122" s="227" t="s"><v>684</v></c><c r="K122" s="227"/><c r="L122" s="227"/></row><row r="123" spans="1:12" s="10" customFormat="1" ht="12"><c r="A123" s="20" t="str"><f t="shared" si="1"/><v>Energy product</v></c><c r="B123" s="227" t="s"><v>683</v></c><c r="C123" s="227" t="s"><v>682</v></c><c r="D123" s="227" t="s"><v>1042</v></c><c r="E123" s="227" t="s"><v>1588</v></c><c r="F123" s="227" t="s"><v>681</v></c><c r="G123" s="227" t="s"><v>680</v></c><c r="H123" s="227" t="s"><v>679</v></c><c r="I123" s="227" t="s"><v>1252</v></c><c r="J123" s="227" t="s"><v>678</v></c><c r="K123" s="227"/><c r="L123" s="227"/></row><row r="124" spans="1:12" s="10" customFormat="1" ht="12"><c r="A124" s="20" t="str"><f t="shared" si="1"/><v>Electricity</v></c><c r="B124" s="227" t="s"><v>677</v></c><c r="C124" s="227" t="s"><v>676</v></c><c r="D124" s="227" t="s"><v>1043</v></c><c r="E124" s="227" t="s"><v>1589</v></c><c r="F124" s="227" t="s"><v>675</v></c><c r="G124" s="227" t="s"><v>674</v></c><c r="H124" s="227" t="s"><v>674</v></c><c r="I124" s="227" t="s"><v>1253</v></c><c r="J124" s="227" t="s"><v>673</v></c><c r="K124" s="227"/><c r="L124" s="227"/></row><row r="125" spans="1:12" s="10" customFormat="1" ht="12"><c r="A125" s="20" t="str"><f t="shared" si="1"/><v>Heat</v></c><c r="B125" s="227" t="s"><v>672</v></c><c r="C125" s="227" t="s"><v>671</v></c><c r="D125" s="227" t="s"><v>671</v></c><c r="E125" s="227" t="s"><v>1590</v></c><c r="F125" s="227" t="s"><v>670</v></c><c r="G125" s="227" t="s"><v>669</v></c><c r="H125" s="227" t="s"><v>668</v></c><c r="I125" s="227" t="s"><v>1254</v></c><c r="J125" s="227" t="s"><v>667</v></c><c r="K125" s="227"/><c r="L125" s="227"/></row><row r="126" spans="1:12" s="10" customFormat="1" ht="12"><c r="A126" s="20" t="str"><f t="shared" si="1"/><v>Cold</v></c><c r="B126" s="227" t="s"><v>666</v></c><c r="C126" s="227" t="s"><v>665</v></c><c r="D126" s="227" t="s"><v>1044</v></c><c r="E126" s="227" t="s"><v>1591</v></c><c r="F126" s="227" t="s"><v>664</v></c><c r="G126" s="227" t="s"><v>446</v></c><c r="H126" s="227" t="s"><v>663</v></c><c r="I126" s="227" t="s"><v>1255</v></c><c r="J126" s="227" t="s"><v>662</v></c><c r="K126" s="227"/><c r="L126" s="227"/></row><row r="127" spans="1:12" s="10" customFormat="1" ht="36"><c r="A127" s="20" t="str"><f t="shared" si="1"/><v>PRIMARY ENERGY CONVERTED TO SECONDARY ENERGY (primary energy consumption)</v></c><c r="B127" s="227" t="s"><v>661</v></c><c r="C127" s="227" t="s"><v>660</v></c><c r="D127" s="227" t="s"><v>1045</v></c><c r="E127" s="227" t="s"><v>1592</v></c><c r="F127" s="227" t="s"><v>659</v></c><c r="G127" s="227" t="s"><v>658</v></c><c r="H127" s="227" t="s"><v>657</v></c><c r="I127" s="227" t="s"><v>1256</v></c><c r="J127" s="227" t="s"><v>656</v></c><c r="K127" s="227"/><c r="L127" s="227"/></row><row r="128" spans="1:12" s="10" customFormat="1" ht="24"><c r="A128" s="20" t="str"><f t="shared" si="1"/><v>Conversion losses from primary to secondary energy</v></c><c r="B128" s="227" t="s"><v>655</v></c><c r="C128" s="227" t="s"><v>654</v></c><c r="D128" s="227" t="s"><v>1046</v></c><c r="E128" s="227" t="s"><v>1593</v></c><c r="F128" s="227" t="s"><v>653</v></c><c r="G128" s="227" t="s"><v>652</v></c><c r="H128" s="227" t="s"><v>651</v></c><c r="I128" s="227" t="s"><v>1257</v></c><c r="J128" s="227" t="s"><v>650</v></c><c r="K128" s="227"/><c r="L128" s="227"/></row><row r="129" spans="1:12" s="10" customFormat="1" ht="12"><c r="A129" s="20" t="str"><f t="shared" si="1"/><v>ENERGY CONVERSION EFFICIENCY</v></c><c r="B129" s="227" t="s"><v>649</v></c><c r="C129" s="227" t="s"><v>648</v></c><c r="D129" s="227" t="s"><v>1047</v></c><c r="E129" s="227" t="s"><v>1594</v></c><c r="F129" s="227" t="s"><v>647</v></c><c r="G129" s="227" t="s"><v>646</v></c><c r="H129" s="227" t="s"><v>645</v></c><c r="I129" s="227" t="s"><v>1258</v></c><c r="J129" s="227" t="s"><v>644</v></c><c r="K129" s="227"/><c r="L129" s="227"/></row><row r="130" spans="1:12" s="10" customFormat="1" ht="12"><c r="A130" s="20" t="str"><f t="shared" si="1"/><v>ENERGY FLUXES</v></c><c r="B130" s="227" t="s"><v>643</v></c><c r="C130" s="227" t="s"><v>642</v></c><c r="D130" s="227" t="s"><v>1048</v></c><c r="E130" s="227" t="s"><v>1595</v></c><c r="F130" s="227" t="s"><v>641</v></c><c r="G130" s="227" t="s"><v>640</v></c><c r="H130" s="227" t="s"><v>639</v></c><c r="I130" s="227" t="s"><v>1259</v></c><c r="J130" s="227" t="s"><v>638</v></c><c r="K130" s="227"/><c r="L130" s="227"/></row><row r="131" spans="1:12" s="10" customFormat="1" ht="12"><c r="A131" s="20" t="str"><f t="shared" si="1"/><v>Storage</v></c><c r="B131" s="227" t="s"><v>86</v></c><c r="C131" s="227" t="s"><v>87</v></c><c r="D131" s="227" t="s"><v>1049</v></c><c r="E131" s="227" t="s"><v>1596</v></c><c r="F131" s="227" t="s"><v>340</v></c><c r="G131" s="227" t="s"><v>166</v></c><c r="H131" s="227" t="s"><v>637</v></c><c r="I131" s="227" t="s"><v>1260</v></c><c r="J131" s="227" t="s"><v>636</v></c><c r="K131" s="227"/><c r="L131" s="227"/></row><row r="132" spans="1:12" s="10" customFormat="1" ht="12"><c r="A132" s="20" t="str"><f t="shared" si="1"/><v>Input to storage</v></c><c r="B132" s="227" t="s"><v>635</v></c><c r="C132" s="227" t="s"><v>634</v></c><c r="D132" s="227" t="s"><v>1050</v></c><c r="E132" s="227" t="s"><v>1597</v></c><c r="F132" s="227" t="s"><v>633</v></c><c r="G132" s="227" t="s"><v>1377</v></c><c r="H132" s="227" t="s"><v>632</v></c><c r="I132" s="227" t="s"><v>1261</v></c><c r="J132" s="227" t="s"><v>631</v></c><c r="K132" s="227"/><c r="L132" s="227"/></row><row r="133" spans="1:12" s="10" customFormat="1" ht="12"><c r="A133" s="20" t="str"><f t="shared" si="1"/><v>Output from storage</v></c><c r="B133" s="227" t="s"><v>630</v></c><c r="C133" s="227" t="s"><v>629</v></c><c r="D133" s="227" t="s"><v>1051</v></c><c r="E133" s="227" t="s"><v>1598</v></c><c r="F133" s="227" t="s"><v>628</v></c><c r="G133" s="227" t="s"><v>1378</v></c><c r="H133" s="227" t="s"><v>627</v></c><c r="I133" s="227" t="s"><v>1262</v></c><c r="J133" s="227" t="s"><v>626</v></c><c r="K133" s="227"/><c r="L133" s="227"/></row><row r="134" spans="1:12" s="10" customFormat="1" ht="12"><c r="A134" s="20" t="str"><f t="shared" si="1"/><v>External connection</v></c><c r="B134" s="227" t="s"><v>88</v></c><c r="C134" s="227" t="s"><v>89</v></c><c r="D134" s="227" t="s"><v>1052</v></c><c r="E134" s="227" t="s"><v>1599</v></c><c r="F134" s="227" t="s"><v>625</v></c><c r="G134" s="227" t="s"><v>624</v></c><c r="H134" s="227" t="s"><v>212</v></c><c r="I134" s="227" t="s"><v>1263</v></c><c r="J134" s="227" t="s"><v>623</v></c><c r="K134" s="227"/><c r="L134" s="227"/></row><row r="135" spans="1:12" s="10" customFormat="1" ht="12"><c r="A135" s="20" t="str"><f t="shared" si="1"/><v>Import to island</v></c><c r="B135" s="227" t="s"><v>622</v></c><c r="C135" s="227" t="s"><v>621</v></c><c r="D135" s="227" t="s"><v>1053</v></c><c r="E135" s="227" t="s"><v>1600</v></c><c r="F135" s="227" t="s"><v>620</v></c><c r="G135" s="227" t="s"><v>619</v></c><c r="H135" s="227" t="s"><v>618</v></c><c r="I135" s="227" t="s"><v>1264</v></c><c r="J135" s="227" t="s"><v>617</v></c><c r="K135" s="227"/><c r="L135" s="227"/></row><row r="136" spans="1:12" s="10" customFormat="1" ht="12"><c r="A136" s="20" t="str"><f t="shared" si="1"/><v>Export from island</v></c><c r="B136" s="227" t="s"><v>616</v></c><c r="C136" s="227" t="s"><v>615</v></c><c r="D136" s="227" t="s"><v>1054</v></c><c r="E136" s="227" t="s"><v>1601</v></c><c r="F136" s="227" t="s"><v>614</v></c><c r="G136" s="227" t="s"><v>613</v></c><c r="H136" s="227" t="s"><v>612</v></c><c r="I136" s="227" t="s"><v>1265</v></c><c r="J136" s="227" t="s"><v>611</v></c><c r="K136" s="227"/><c r="L136" s="227"/></row><row r="137" spans="1:12" s="10" customFormat="1" ht="12"><c r="A137" s="20" t="str"><f t="shared" ref="A137:A200" si="2">IF($A$6=$B$6,B137,"")&amp;IF($A$6=$C$6,C137,"")&amp;IF($A$6=$D$6,D137,"")&amp;IF($A$6=$E$6,E137,"")&amp;IF($A$6=$F$6,F137,"")&amp;IF($A$6=$G$6,G137,"")&amp;IF($A$6=$H$6,H137,"")&amp;IF($A$6=$I$6,I137,"")&amp;IF($A$6=$J$6,J137,"")&amp;IF($A$6=$K$6,K137,"")&amp;IF($A$6=$L$6,L137,"")</f><v>Reexportation and external consumption</v></c><c r="B137" s="227" t="s"><v>610</v></c><c r="C137" s="227" t="s"><v>609</v></c><c r="D137" s="227" t="s"><v>1055</v></c><c r="E137" s="227" t="s"><v>1602</v></c><c r="F137" s="227" t="s"><v>608</v></c><c r="G137" s="227" t="s"><v>607</v></c><c r="H137" s="227" t="s"><v>606</v></c><c r="I137" s="227" t="s"><v>1266</v></c><c r="J137" s="227" t="s"><v>605</v></c><c r="K137" s="227"/><c r="L137" s="227"/></row><row r="138" spans="1:12" s="10" customFormat="1" ht="24"><c r="A138" s="20" t="str"><f t="shared" si="2"/><v>Distribution losses and self-consumption</v></c><c r="B138" s="227" t="s"><v>90</v></c><c r="C138" s="227" t="s"><v>91</v></c><c r="D138" s="227" t="s"><v>1056</v></c><c r="E138" s="227" t="s"><v>1603</v></c><c r="F138" s="227" t="s"><v>604</v></c><c r="G138" s="227" t="s"><v>603</v></c><c r="H138" s="227" t="s"><v>602</v></c><c r="I138" s="227" t="s"><v>1267</v></c><c r="J138" s="227" t="s"><v>601</v></c><c r="K138" s="227"/><c r="L138" s="227"/></row><row r="139" spans="1:12" s="10" customFormat="1" ht="12"><c r="A139" s="20" t="str"><f t="shared" si="2"/><v>SECONDARY ENERGY CONVERSION</v></c><c r="B139" s="227" t="s"><v>600</v></c><c r="C139" s="227" t="s"><v>599</v></c><c r="D139" s="227" t="s"><v>1057</v></c><c r="E139" s="227" t="s"><v>1604</v></c><c r="F139" s="227" t="s"><v>598</v></c><c r="G139" s="227" t="s"><v>597</v></c><c r="H139" s="227" t="s"><v>596</v></c><c r="I139" s="227" t="s"><v>1268</v></c><c r="J139" s="227" t="s"><v>595</v></c><c r="K139" s="227"/><c r="L139" s="227"/></row><row r="140" spans="1:12" s="10" customFormat="1" ht="12"><c r="A140" s="20" t="str"><f t="shared" si="2"/><v>Electricity conversion to cold</v></c><c r="B140" s="227" t="s"><v>594</v></c><c r="C140" s="227" t="s"><v>593</v></c><c r="D140" s="227" t="s"><v>1058</v></c><c r="E140" s="227" t="s"><v>1605</v></c><c r="F140" s="227" t="s"><v>592</v></c><c r="G140" s="227" t="s"><v>591</v></c><c r="H140" s="227" t="s"><v>590</v></c><c r="I140" s="227" t="s"><v>1269</v></c><c r="J140" s="227" t="s"><v>589</v></c><c r="K140" s="227"/><c r="L140" s="227"/></row><row r="141" spans="1:12" s="10" customFormat="1" ht="12"><c r="A141" s="20" t="str"><f t="shared" si="2"/><v>Heat conversion to cold</v></c><c r="B141" s="227" t="s"><v>588</v></c><c r="C141" s="227" t="s"><v>587</v></c><c r="D141" s="227" t="s"><v>1059</v></c><c r="E141" s="227" t="s"><v>1606</v></c><c r="F141" s="227" t="s"><v>586</v></c><c r="G141" s="227" t="s"><v>585</v></c><c r="H141" s="227" t="s"><v>584</v></c><c r="I141" s="227" t="s"><v>1270</v></c><c r="J141" s="227" t="s"><v>583</v></c><c r="K141" s="227"/><c r="L141" s="227"/></row><row r="142" spans="1:12" s="10" customFormat="1" ht="12"><c r="A142" s="20" t="str"><f t="shared" si="2"/><v>Final energy demand</v></c><c r="B142" s="227" t="s"><v>582</v></c><c r="C142" s="227" t="s"><v>581</v></c><c r="D142" s="227" t="s"><v>986</v></c><c r="E142" s="227" t="s"><v>1607</v></c><c r="F142" s="227" t="s"><v>580</v></c><c r="G142" s="227" t="s"><v>579</v></c><c r="H142" s="227" t="s"><v>578</v></c><c r="I142" s="227" t="s"><v>1271</v></c><c r="J142" s="227" t="s"><v>577</v></c><c r="K142" s="227"/><c r="L142" s="227"/></row><row r="143" spans="1:12" s="10" customFormat="1" ht="12"><c r="A143" s="20" t="str"><f t="shared" si="2"/><v>PRIMARY ENERGY SOURCE</v></c><c r="B143" s="227" t="s"><v>576</v></c><c r="C143" s="227" t="s"><v>575</v></c><c r="D143" s="227" t="s"><v>1060</v></c><c r="E143" s="227" t="s"><v>1608</v></c><c r="F143" s="227" t="s"><v>574</v></c><c r="G143" s="227" t="s"><v>573</v></c><c r="H143" s="227" t="s"><v>572</v></c><c r="I143" s="227" t="s"><v>1272</v></c><c r="J143" s="227" t="s"><v>571</v></c><c r="K143" s="227"/><c r="L143" s="227"/></row><row r="144" spans="1:12" s="10" customFormat="1" ht="12"><c r="A144" s="20" t="str"><f t="shared" si="2"/><v>PRIMARY ENERGY DEMAND</v></c><c r="B144" s="227" t="s"><v>570</v></c><c r="C144" s="227" t="s"><v>569</v></c><c r="D144" s="227" t="s"><v>1061</v></c><c r="E144" s="227" t="s"><v>1609</v></c><c r="F144" s="227" t="s"><v>568</v></c><c r="G144" s="227" t="s"><v>567</v></c><c r="H144" s="227" t="s"><v>566</v></c><c r="I144" s="227" t="s"><v>1273</v></c><c r="J144" s="227" t="s"><v>565</v></c><c r="K144" s="227"/><c r="L144" s="227"/></row><row r="145" spans="1:12" s="10" customFormat="1" ht="12"><c r="A145" s="20" t="str"><f t="shared" si="2"/><v>Imported electricity (cable)</v></c><c r="B145" s="227" t="s"><v>564</v></c><c r="C145" s="227" t="s"><v>563</v></c><c r="D145" s="227" t="s"><v>1062</v></c><c r="E145" s="227" t="s"><v>1610</v></c><c r="F145" s="227" t="s"><v>562</v></c><c r="G145" s="227" t="s"><v>561</v></c><c r="H145" s="227" t="s"><v>560</v></c><c r="I145" s="227" t="s"><v>1274</v></c><c r="J145" s="227" t="s"><v>559</v></c><c r="K145" s="227"/><c r="L145" s="227"/></row><row r="146" spans="1:12" s="10" customFormat="1" ht="12"><c r="A146" s="20" t="str"><f t="shared" si="2"/><v>Exported electricity (cable)</v></c><c r="B146" s="227" t="s"><v>558</v></c><c r="C146" s="227" t="s"><v>557</v></c><c r="D146" s="227" t="s"><v>1063</v></c><c r="E146" s="227" t="s"><v>1611</v></c><c r="F146" s="227" t="s"><v>556</v></c><c r="G146" s="227" t="s"><v>555</v></c><c r="H146" s="227" t="s"><v>554</v></c><c r="I146" s="227" t="s"><v>1275</v></c><c r="J146" s="227" t="s"><v>553</v></c><c r="K146" s="227"/><c r="L146" s="227"/></row><row r="147" spans="1:12" s="10" customFormat="1" ht="13.5"><c r="A147" s="20" t="str"><f t="shared" si="2"/><v>CO2 EMISSIONS</v></c><c r="B147" s="227" t="s"><v>552</v></c><c r="C147" s="227" t="s"><v>551</v></c><c r="D147" s="227" t="s"><v>1064</v></c><c r="E147" s="227" t="s"><v>1612</v></c><c r="F147" s="227" t="s"><v>550</v></c><c r="G147" s="227" t="s"><v>1379</v></c><c r="H147" s="227" t="s"><v>549</v></c><c r="I147" s="227" t="s"><v>1276</v></c><c r="J147" s="227" t="s"><v>548</v></c><c r="K147" s="227"/><c r="L147" s="227"/></row><row r="148" spans="1:12" s="10" customFormat="1" ht="13.5"><c r="A148" s="20" t="str"><f t="shared" si="2"/><v>CO2 EMISSIONS FROM PRODUCTION</v></c><c r="B148" s="227" t="s"><v>547</v></c><c r="C148" s="227" t="s"><v>546</v></c><c r="D148" s="227" t="s"><v>1065</v></c><c r="E148" s="227" t="s"><v>1613</v></c><c r="F148" s="227" t="s"><v>545</v></c><c r="G148" s="227" t="s"><v>1380</v></c><c r="H148" s="227" t="s"><v>544</v></c><c r="I148" s="227" t="s"><v>1277</v></c><c r="J148" s="227" t="s"><v>543</v></c><c r="K148" s="227"/><c r="L148" s="227"/></row><row r="149" spans="1:12" s="10" customFormat="1" ht="13.5"><c r="A149" s="20" t="str"><f t="shared" si="2"/><v>CO2 EMISSIONS FROM FINAL USE</v></c><c r="B149" s="227" t="s"><v>542</v></c><c r="C149" s="227" t="s"><v>541</v></c><c r="D149" s="227" t="s"><v>1066</v></c><c r="E149" s="227" t="s"><v>1614</v></c><c r="F149" s="227" t="s"><v>540</v></c><c r="G149" s="227" t="s"><v>1381</v></c><c r="H149" s="227" t="s"><v>539</v></c><c r="I149" s="227" t="s"><v>1278</v></c><c r="J149" s="227" t="s"><v>538</v></c><c r="K149" s="227"/><c r="L149" s="227"/></row><row r="150" spans="1:12" s="10" customFormat="1" ht="13.5"><c r="A150" s="20" t="str"><f t="shared" si="2"/><v>CO2 EMISSION FACTORS</v></c><c r="B150" s="227" t="s"><v>537</v></c><c r="C150" s="227" t="s"><v>536</v></c><c r="D150" s="227" t="s"><v>1067</v></c><c r="E150" s="227" t="s"><v>1615</v></c><c r="F150" s="227" t="s"><v>535</v></c><c r="G150" s="227" t="s"><v>1382</v></c><c r="H150" s="227" t="s"><v>534</v></c><c r="I150" s="227" t="s"><v>1279</v></c><c r="J150" s="227" t="s"><v>533</v></c><c r="K150" s="227"/><c r="L150" s="227"/></row><row r="151" spans="1:12" s="10" customFormat="1" ht="48"><c r="A151" s="20" t="str"><f t="shared" si="2"/><v>CO2 emissions from ETS installations included in the calculations for final use of energy</v></c><c r="B151" s="227" t="s"><v>532</v></c><c r="C151" s="227" t="s"><v>531</v></c><c r="D151" s="227" t="s"><v>1068</v></c><c r="E151" s="227" t="s"><v>1616</v></c><c r="F151" s="227" t="s"><v>530</v></c><c r="G151" s="227" t="s"><v>1383</v></c><c r="H151" s="227" t="s"><v>529</v></c><c r="I151" s="227" t="s"><v>1280</v></c><c r="J151" s="227" t="s"><v>528</v></c><c r="K151" s="227"/><c r="L151" s="227"/></row><row r="152" spans="1:12" s="10" customFormat="1" ht="48"><c r="A152" s="20" t="str"><f t="shared" si="2"/><v>CO2 emissions from ETS installations included in the calculations for secondary energy production</v></c><c r="B152" s="227" t="s"><v>527</v></c><c r="C152" s="227" t="s"><v>526</v></c><c r="D152" s="227" t="s"><v>1069</v></c><c r="E152" s="227" t="s"><v>1617</v></c><c r="F152" s="227" t="s"><v>525</v></c><c r="G152" s="227" t="s"><v>1384</v></c><c r="H152" s="227" t="s"><v>524</v></c><c r="I152" s="227" t="s"><v>1281</v></c><c r="J152" s="227" t="s"><v>523</v></c><c r="K152" s="227"/><c r="L152" s="227"/></row><row r="153" spans="1:12" s="10" customFormat="1" ht="24"><c r="A153" s="20" t="str"><f t="shared" si="2"/><v>RESULTS OF EMISSION INVENTORY</v></c><c r="B153" s="227" t="s"><v>835</v></c><c r="C153" s="227" t="s"><v>836</v></c><c r="D153" s="227" t="s"><v>1070</v></c><c r="E153" s="227" t="s"><v>1618</v></c><c r="F153" s="227" t="s"><v>939</v></c><c r="G153" s="227" t="s"><v>1385</v></c><c r="H153" s="227" t="s"><v>1141</v></c><c r="I153" s="227" t="s"><v>1282</v></c><c r="J153" s="227" t="s"><v>1436</v></c><c r="K153" s="227"/><c r="L153" s="227"/></row><row r="154" spans="1:12" s="10" customFormat="1" ht="24"><c r="A154" s="20" t="str"><f t="shared" si="2"/><v xml:space="preserve">Go to the next sheet dedicated to your Emission Inventory in 2020 </v></c><c r="B154" s="227" t="s"><v>904</v></c><c r="C154" s="227" t="s"><v>905</v></c><c r="D154" s="227" t="s"><v>1071</v></c><c r="E154" s="227" t="s"><v>1619</v></c><c r="F154" s="227" t="s"><v>940</v></c><c r="G154" s="227" t="s"><v>1386</v></c><c r="H154" s="227" t="s"><v>1142</v></c><c r="I154" s="227" t="s"><v>1283</v></c><c r="J154" s="227" t="s"><v>1437</v></c><c r="K154" s="227"/><c r="L154" s="227"/></row><row r="155" spans="1:12" s="10" customFormat="1" ht="36"><c r="A155" s="20" t="str"><f t="shared" si="2"/><v>PLAN EMISSION INVENTORY IN 2020 (implementing sustainable energy actions)</v></c><c r="B155" s="227" t="s"><v>850</v></c><c r="C155" s="227" t="s"><v>851</v></c><c r="D155" s="227" t="s"><v>1072</v></c><c r="E155" s="227" t="s"><v>1620</v></c><c r="F155" s="227" t="s"><v>941</v></c><c r="G155" s="227" t="s"><v>1387</v></c><c r="H155" s="227" t="s"><v>1143</v></c><c r="I155" s="227" t="s"><v>1284</v></c><c r="J155" s="227" t="s"><v>1438</v></c><c r="K155" s="227"/><c r="L155" s="227"/></row><row r="156" spans="1:12" s="10" customFormat="1" ht="24"><c r="A156" s="20" t="str"><f t="shared" si="2"/><v xml:space="preserve">Go to the next sheet dedicated to your Island Sustainable Energy Action Plan </v></c><c r="B156" s="227" t="s"><v>906</v></c><c r="C156" s="227" t="s"><v>907</v></c><c r="D156" s="227" t="s"><v>1073</v></c><c r="E156" s="227" t="s"><v>1621</v></c><c r="F156" s="227" t="s"><v>942</v></c><c r="G156" s="227" t="s"><v>1388</v></c><c r="H156" s="227" t="s"><v>1144</v></c><c r="I156" s="227" t="s"><v>1285</v></c><c r="J156" s="227" t="s"><v>1439</v></c><c r="K156" s="227"/><c r="L156" s="227"/></row><row r="157" spans="1:12" s="10" customFormat="1" ht="24"><c r="A157" s="20" t="str"><f t="shared" si="2"/><v>TITLE OF ISLAND SUSTAINABLE ENERGY ACTION PLAN</v></c><c r="B157" s="227" t="s"><v>838</v></c><c r="C157" s="227" t="s"><v>839</v></c><c r="D157" s="227" t="s"><v>1074</v></c><c r="E157" s="227" t="s"><v>1622</v></c><c r="F157" s="227" t="s"><v>943</v></c><c r="G157" s="227" t="s"><v>1389</v></c><c r="H157" s="227" t="s"><v>1145</v></c><c r="I157" s="227" t="s"><v>1286</v></c><c r="J157" s="227" t="s"><v>840</v></c><c r="K157" s="227"/><c r="L157" s="227"/></row><row r="158" spans="1:12" s="10" customFormat="1" ht="12"><c r="A158" s="20" t="str"><f t="shared" si="2"/><v>Date of formal approval</v></c><c r="B158" s="227" t="s"><v>2</v></c><c r="C158" s="227" t="s"><v>117</v></c><c r="D158" s="227" t="s"><v>1075</v></c><c r="E158" s="227" t="s"><v>1623</v></c><c r="F158" s="227" t="s"><v>296</v></c><c r="G158" s="227" t="s"><v>1390</v></c><c r="H158" s="227" t="s"><v>176</v></c><c r="I158" s="227" t="s"><v>1287</v></c><c r="J158" s="227" t="s"><v>233</v></c><c r="K158" s="227"/><c r="L158" s="227"/></row><row r="159" spans="1:12" s="10" customFormat="1" ht="12"><c r="A159" s="20" t="str"><f t="shared" si="2"/><v>Authority approving the plan</v></c><c r="B159" s="227" t="s"><v>3</v></c><c r="C159" s="227" t="s"><v>118</v></c><c r="D159" s="227" t="s"><v>1076</v></c><c r="E159" s="227" t="s"><v>1624</v></c><c r="F159" s="227" t="s"><v>297</v></c><c r="G159" s="227" t="s"><v>1391</v></c><c r="H159" s="227" t="s"><v>177</v></c><c r="I159" s="227" t="s"><v>1288</v></c><c r="J159" s="227" t="s"><v>234</v></c><c r="K159" s="227"/><c r="L159" s="227"/></row><row r="160" spans="1:12" s="10" customFormat="1" ht="24"><c r="A160" s="20" t="str"><f t="shared" si="2"/><v>KEY ELEMENTS OF ISLAND SUSTAINABLE ENERGY ACTION PLAN</v></c><c r="B160" s="227" t="s"><v>841</v></c><c r="C160" s="227" t="s"><v>842</v></c><c r="D160" s="227" t="s"><v>1077</v></c><c r="E160" s="227" t="s"><v>1625</v></c><c r="F160" s="227" t="s"><v>944</v></c><c r="G160" s="227" t="s"><v>1392</v></c><c r="H160" s="227" t="s"><v>1146</v></c><c r="I160" s="227" t="s"><v>1289</v></c><c r="J160" s="227" t="s"><v>843</v></c><c r="K160" s="227"/><c r="L160" s="227"/></row><row r="161" spans="1:12" s="10" customFormat="1" ht="12"><c r="A161" s="20" t="str"><f t="shared" si="2"/><v>SECTORS AND FIELDS OF ACTION</v></c><c r="B161" s="227" t="s"><v>102</v></c><c r="C161" s="227" t="s"><v>121</v></c><c r="D161" s="227" t="s"><v>1078</v></c><c r="E161" s="227" t="s"><v>1626</v></c><c r="F161" s="227" t="s"><v>299</v></c><c r="G161" s="227" t="s"><v>1393</v></c><c r="H161" s="227" t="s"><v>179</v></c><c r="I161" s="227" t="s"><v>1290</v></c><c r="J161" s="227" t="s"><v>236</v></c><c r="K161" s="227"/><c r="L161" s="227"/></row><row r="162" spans="1:12" s="10" customFormat="1" ht="48"><c r="A162" s="20" t="str"><f t="shared" si="2"/><v>ACTIONS
(one line per action - insert lines if necessary; exclude ETS actions)</v></c><c r="B162" s="227" t="s"><v>103</v></c><c r="C162" s="227" t="s"><v>122</v></c><c r="D162" s="227" t="s"><v>1079</v></c><c r="E162" s="227" t="s"><v>1627</v></c><c r="F162" s="227" t="s"><v>300</v></c><c r="G162" s="227" t="s"><v>1394</v></c><c r="H162" s="227" t="s"><v>180</v></c><c r="I162" s="227" t="s"><v>1291</v></c><c r="J162" s="227" t="s"><v>237</v></c><c r="K162" s="227"/><c r="L162" s="227"/></row><row r="163" spans="1:12" s="10" customFormat="1" ht="12"><c r="A163" s="20" t="str"><f t="shared" si="2"/><v>RESPONSIBLE FOR IMPLEMENTATION</v></c><c r="B163" s="227" t="s"><v>104</v></c><c r="C163" s="227" t="s"><v>123</v></c><c r="D163" s="227" t="s"><v>1080</v></c><c r="E163" s="227" t="s"><v>1628</v></c><c r="F163" s="227" t="s"><v>301</v></c><c r="G163" s="227" t="s"><v>146</v></c><c r="H163" s="227" t="s"><v>181</v></c><c r="I163" s="227" t="s"><v>1292</v></c><c r="J163" s="227" t="s"><v>238</v></c><c r="K163" s="227"/><c r="L163" s="227"/></row><row r="164" spans="1:12" s="10" customFormat="1" ht="12"><c r="A164" s="20" t="str"><f t="shared" si="2"/><v>IMPLEMENTATION SCHEDULE</v></c><c r="B164" s="227" t="s"><v>105</v></c><c r="C164" s="227" t="s"><v>124</v></c><c r="D164" s="227" t="s"><v>1081</v></c><c r="E164" s="227" t="s"><v>1629</v></c><c r="F164" s="227" t="s"><v>302</v></c><c r="G164" s="227" t="s"><v>147</v></c><c r="H164" s="227" t="s"><v>182</v></c><c r="I164" s="227" t="s"><v>1293</v></c><c r="J164" s="227" t="s"><v>239</v></c><c r="K164" s="227"/><c r="L164" s="227"/></row><row r="165" spans="1:12" s="10" customFormat="1" ht="12"><c r="A165" s="20" t="str"><f t="shared" si="2"/><v>Starting year</v></c><c r="B165" s="227" t="s"><v>93</v></c><c r="C165" s="227" t="s"><v>125</v></c><c r="D165" s="227" t="s"><v>1082</v></c><c r="E165" s="227" t="s"><v>1630</v></c><c r="F165" s="227" t="s"><v>303</v></c><c r="G165" s="227" t="s"><v>148</v></c><c r="H165" s="227" t="s"><v>183</v></c><c r="I165" s="227" t="s"><v>1294</v></c><c r="J165" s="227" t="s"><v>240</v></c><c r="K165" s="227"/><c r="L165" s="227"/></row><row r="166" spans="1:12" s="10" customFormat="1" ht="12"><c r="A166" s="20" t="str"><f t="shared" si="2"/><v>Ending year</v></c><c r="B166" s="227" t="s"><v>94</v></c><c r="C166" s="227" t="s"><v>126</v></c><c r="D166" s="227" t="s"><v>1083</v></c><c r="E166" s="227" t="s"><v>1631</v></c><c r="F166" s="227" t="s"><v>304</v></c><c r="G166" s="227" t="s"><v>149</v></c><c r="H166" s="227" t="s"><v>184</v></c><c r="I166" s="227" t="s"><v>1295</v></c><c r="J166" s="227" t="s"><v>241</v></c><c r="K166" s="227"/><c r="L166" s="227"/></row><row r="167" spans="1:12" s="10" customFormat="1" ht="24"><c r="A167" s="20" t="str"><f t="shared" si="2"/><v>ESTIMATED INVESTMENT COSTS [euro]</v></c><c r="B167" s="227" t="s"><v>106</v></c><c r="C167" s="227" t="s"><v>127</v></c><c r="D167" s="227" t="s"><v>1084</v></c><c r="E167" s="227" t="s"><v>1632</v></c><c r="F167" s="227" t="s"><v>305</v></c><c r="G167" s="227" t="s"><v>1333</v></c><c r="H167" s="227" t="s"><v>185</v></c><c r="I167" s="227" t="s"><v>1296</v></c><c r="J167" s="227" t="s"><v>242</v></c><c r="K167" s="227"/><c r="L167" s="227"/></row><row r="168" spans="1:12" s="10" customFormat="1" ht="24"><c r="A168" s="20" t="str"><f t="shared" si="2"/><v>EXPECTED ENERGY SAVINGS [MWh/year]</v></c><c r="B168" s="227" t="s"><v>107</v></c><c r="C168" s="227" t="s"><v>128</v></c><c r="D168" s="227" t="s"><v>1085</v></c><c r="E168" s="227" t="s"><v>1633</v></c><c r="F168" s="227" t="s"><v>306</v></c><c r="G168" s="227" t="s"><v>1395</v></c><c r="H168" s="227" t="s"><v>186</v></c><c r="I168" s="227" t="s"><v>1297</v></c><c r="J168" s="227" t="s"><v>243</v></c><c r="K168" s="227"/><c r="L168" s="227"/></row><row r="169" spans="1:12" s="10" customFormat="1" ht="24"><c r="A169" s="20" t="str"><f t="shared" si="2"/><v>EXPECTED RENEWABLE ENERGY INCREASE [MWh/year]</v></c><c r="B169" s="227" t="s"><v>1447</v></c><c r="C169" s="227" t="s"><v>1452</v></c><c r="D169" s="227" t="s"><v>1086</v></c><c r="E169" s="227" t="s"><v>1634</v></c><c r="F169" s="227" t="s"><v>1450</v></c><c r="G169" s="227" t="s"><v>1454</v></c><c r="H169" s="227" t="s"><v>1458</v></c><c r="I169" s="227" t="s"><v>1456</v></c><c r="J169" s="227" t="s"><v>244</v></c><c r="K169" s="227"/><c r="L169" s="227"/></row><row r="170" spans="1:12" s="10" customFormat="1" ht="13.5"><c r="A170" s="20" t="str"><f t="shared" si="2"/><v>EXPECTED CO2 REDUCTION [ton/year]</v></c><c r="B170" s="227" t="s"><v>108</v></c><c r="C170" s="227" t="s"><v>1453</v></c><c r="D170" s="227" t="s"><v>1087</v></c><c r="E170" s="227" t="s"><v>1635</v></c><c r="F170" s="227" t="s"><v>307</v></c><c r="G170" s="227" t="s"><v>1396</v></c><c r="H170" s="227" t="s"><v>1460</v></c><c r="I170" s="227" t="s"><v>1298</v></c><c r="J170" s="227" t="s"><v>245</v></c><c r="K170" s="227"/><c r="L170" s="227"/></row><row r="171" spans="1:12" s="10" customFormat="1" ht="24"><c r="A171" s="20" t="str"><f t="shared" si="2"/><v>ENERGY SAVINGS TARGET IN 2020 [MWh/year]</v></c><c r="B171" s="227" t="s"><v>109</v></c><c r="C171" s="227" t="s"><v>129</v></c><c r="D171" s="227" t="s"><v>1088</v></c><c r="E171" s="227" t="s"><v>1636</v></c><c r="F171" s="227" t="s"><v>359</v></c><c r="G171" s="227" t="s"><v>1397</v></c><c r="H171" s="227" t="s"><v>187</v></c><c r="I171" s="227" t="s"><v>1299</v></c><c r="J171" s="227" t="s"><v>246</v></c><c r="K171" s="227"/><c r="L171" s="227"/></row><row r="172" spans="1:12" s="10" customFormat="1" ht="24"><c r="A172" s="20" t="str"><f t="shared" si="2"/><v>RENEWABLE ENERGY INCREASE TARGET IN 2020 [MWh/year]</v></c><c r="B172" s="227" t="s"><v>1448</v></c><c r="C172" s="227" t="s"><v>1449</v></c><c r="D172" s="227" t="s"><v>1089</v></c><c r="E172" s="227" t="s"><v>1637</v></c><c r="F172" s="227" t="s"><v>1451</v></c><c r="G172" s="227" t="s"><v>1455</v></c><c r="H172" s="227" t="s"><v>1459</v></c><c r="I172" s="227" t="s"><v>1457</v></c><c r="J172" s="227" t="s"><v>247</v></c><c r="K172" s="227"/><c r="L172" s="227"/></row><row r="173" spans="1:12" s="10" customFormat="1" ht="25.5"><c r="A173" s="20" t="str"><f t="shared" si="2"/><v>CO2 REDUCTION TARGET IN 2020 [ton/year]</v></c><c r="B173" s="227" t="s"><v>110</v></c><c r="C173" s="227" t="s"><v>130</v></c><c r="D173" s="227" t="s"><v>1090</v></c><c r="E173" s="227" t="s"><v>1638</v></c><c r="F173" s="227" t="s"><v>358</v></c><c r="G173" s="227" t="s"><v>1398</v></c><c r="H173" s="227" t="s"><v>188</v></c><c r="I173" s="227" t="s"><v>1300</v></c><c r="J173" s="227" t="s"><v>248</v></c><c r="K173" s="227"/><c r="L173" s="227"/></row><row r="174" spans="1:12" s="10" customFormat="1" ht="24"><c r="A174" s="20" t="str"><f t="shared" si="2"/><v>SECONDARY ENERGY PRODUCTION AND ENERGY FLUXES</v></c><c r="B174" s="227" t="s"><v>84</v></c><c r="C174" s="227" t="s"><v>85</v></c><c r="D174" s="227" t="s"><v>1039</v></c><c r="E174" s="227" t="s"><v>1585</v></c><c r="F174" s="227" t="s"><v>329</v></c><c r="G174" s="227" t="s"><v>1399</v></c><c r="H174" s="227" t="s"><v>204</v></c><c r="I174" s="227" t="s"><v>1301</v></c><c r="J174" s="227" t="s"><v>265</v></c><c r="K174" s="227"/><c r="L174" s="227"/></row><row r="175" spans="1:12" s="10" customFormat="1" ht="12"><c r="A175" s="20" t="str"><f t="shared" si="2"/><v>Electricity (non-renewable)</v></c><c r="B175" s="9" t="s"><v>96</v></c><c r="C175" s="9" t="s"><v>99</v></c><c r="D175" s="9" t="s"><v>1091</v></c><c r="E175" s="9" t="s"><v>1639</v></c><c r="F175" s="9" t="s"><v>330</v></c><c r="G175" s="9" t="s"><v>1400</v></c><c r="H175" s="9" t="s"><v>205</v></c><c r="I175" s="9" t="s"><v>1302</v></c><c r="J175" s="9" t="s"><v>266</v></c><c r="K175" s="9"/><c r="L175" s="9"/></row><row r="176" spans="1:12" s="10" customFormat="1" ht="12"><c r="A176" s="20" t="str"><f t="shared" si="2"/><v>Heat (non-renewable)</v></c><c r="B176" s="9" t="s"><v>97</v></c><c r="C176" s="9" t="s"><v>100</v></c><c r="D176" s="9" t="s"><v>1092</v></c><c r="E176" s="9" t="s"><v>1640</v></c><c r="F176" s="9" t="s"><v>331</v></c><c r="G176" s="9" t="s"><v>1401</v></c><c r="H176" s="9" t="s"><v>206</v></c><c r="I176" s="9" t="s"><v>1303</v></c><c r="J176" s="9" t="s"><v>267</v></c><c r="K176" s="9"/><c r="L176" s="9"/></row><row r="177" spans="1:12" s="10" customFormat="1" ht="12"><c r="A177" s="20" t="str"><f t="shared" si="2"/><v>Cold (non-renewable)</v></c><c r="B177" s="9" t="s"><v>98</v></c><c r="C177" s="9" t="s"><v>101</v></c><c r="D177" s="9" t="s"><v>1093</v></c><c r="E177" s="9" t="s"><v>1641</v></c><c r="F177" s="9" t="s"><v>332</v></c><c r="G177" s="9" t="s"><v>1402</v></c><c r="H177" s="9" t="s"><v>207</v></c><c r="I177" s="9" t="s"><v>1304</v></c><c r="J177" s="9" t="s"><v>268</v></c><c r="K177" s="9"/><c r="L177" s="9"/></row><row r="178" spans="1:12" s="10" customFormat="1" ht="12"><c r="A178" s="20" t="str"><f t="shared" si="2"/><v>Hydro</v></c><c r="B178" s="9" t="s"><v>70</v></c><c r="C178" s="9" t="s"><v>71</v></c><c r="D178" s="9" t="s"><v>1030</v></c><c r="E178" s="9" t="s"><v>1576</v></c><c r="F178" s="9" t="s"><v>333</v></c><c r="G178" s="9" t="s"><v>161</v></c><c r="H178" s="9" t="s"><v>70</v></c><c r="I178" s="9" t="s"><v>1239</v></c><c r="J178" s="9" t="s"><v>269</v></c><c r="K178" s="9"/><c r="L178" s="9"/></row><row r="179" spans="1:12" s="10" customFormat="1" ht="12"><c r="A179" s="20" t="str"><f t="shared" si="2"/><v>Wind</v></c><c r="B179" s="9" t="s"><v>72</v></c><c r="C179" s="9" t="s"><v>73</v></c><c r="D179" s="9" t="s"><v>1031</v></c><c r="E179" s="9" t="s"><v>1577</v></c><c r="F179" s="9" t="s"><v>334</v></c><c r="G179" s="9" t="s"><v>162</v></c><c r="H179" s="9" t="s"><v>208</v></c><c r="I179" s="9" t="s"><v>1240</v></c><c r="J179" s="9" t="s"><v>270</v></c><c r="K179" s="9"/><c r="L179" s="9"/></row><row r="180" spans="1:12" s="10" customFormat="1" ht="12"><c r="A180" s="20" t="str"><f t="shared" si="2"/><v>Solar</v></c><c r="B180" s="9" t="s"><v>74</v></c><c r="C180" s="9" t="s"><v>74</v></c><c r="D180" s="9" t="s"><v>74</v></c><c r="E180" s="9" t="s"><v>1578</v></c><c r="F180" s="9" t="s"><v>335</v></c><c r="G180" s="9" t="s"><v>163</v></c><c r="H180" s="9" t="s"><v>74</v></c><c r="I180" s="9" t="s"><v>1241</v></c><c r="J180" s="9" t="s"><v>271</v></c><c r="K180" s="9"/><c r="L180" s="9"/></row><row r="181" spans="1:12" s="10" customFormat="1" ht="12"><c r="A181" s="20" t="str"><f t="shared" si="2"/><v>Geothermal</v></c><c r="B181" s="9" t="s"><v>75</v></c><c r="C181" s="9" t="s"><v>76</v></c><c r="D181" s="9" t="s"><v>76</v></c><c r="E181" s="9" t="s"><v>1579</v></c><c r="F181" s="9" t="s"><v>336</v></c><c r="G181" s="9" t="s"><v>164</v></c><c r="H181" s="9" t="s"><v>209</v></c><c r="I181" s="9" t="s"><v>1242</v></c><c r="J181" s="9" t="s"><v>272</v></c><c r="K181" s="9"/><c r="L181" s="9"/></row><row r="182" spans="1:12" s="10" customFormat="1" ht="12"><c r="A182" s="20" t="str"><f t="shared" si="2"/><v>Ocean</v></c><c r="B182" s="9" t="s"><v>77</v></c><c r="C182" s="9" t="s"><v>78</v></c><c r="D182" s="9" t="s"><v>1032</v></c><c r="E182" s="9" t="s"><v>1580</v></c><c r="F182" s="9" t="s"><v>337</v></c><c r="G182" s="9" t="s"><v>1403</v></c><c r="H182" s="9" t="s"><v>77</v></c><c r="I182" s="9" t="s"><v>1243</v></c><c r="J182" s="9" t="s"><v>273</v></c><c r="K182" s="9"/><c r="L182" s="9"/></row><row r="183" spans="1:12" s="10" customFormat="1" ht="12"><c r="A183" s="20" t="str"><f t="shared" si="2"/><v>Biomass</v></c><c r="B183" s="9" t="s"><v>79</v></c><c r="C183" s="9" t="s"><v>80</v></c><c r="D183" s="9" t="s"><v>1033</v></c><c r="E183" s="9" t="s"><v>210</v></c><c r="F183" s="9" t="s"><v>338</v></c><c r="G183" s="9" t="s"><v>379</v></c><c r="H183" s="9" t="s"><v>210</v></c><c r="I183" s="9" t="s"><v>80</v></c><c r="J183" s="9" t="s"><v>79</v></c><c r="K183" s="9"/><c r="L183" s="9"/></row><row r="184" spans="1:12" s="10" customFormat="1" ht="12"><c r="A184" s="20" t="str"><f t="shared" si="2"/><v>Urban waste</v></c><c r="B184" s="9" t="s"><v>81</v></c><c r="C184" s="9" t="s"><v>82</v></c><c r="D184" s="9" t="s"><v>1094</v></c><c r="E184" s="9" t="s"><v>1581</v></c><c r="F184" s="9" t="s"><v>339</v></c><c r="G184" s="9" t="s"><v>165</v></c><c r="H184" s="9" t="s"><v>211</v></c><c r="I184" s="9" t="s"><v>1244</v></c><c r="J184" s="9" t="s"><v>274</v></c><c r="K184" s="9"/><c r="L184" s="9"/></row><row r="185" spans="1:12" s="10" customFormat="1" ht="12"><c r="A185" s="20" t="str"><f t="shared" si="2"/><v>Storage</v></c><c r="B185" s="9" t="s"><v>86</v></c><c r="C185" s="9" t="s"><v>87</v></c><c r="D185" s="9" t="s"><v>1049</v></c><c r="E185" s="9" t="s"><v>1596</v></c><c r="F185" s="9" t="s"><v>340</v></c><c r="G185" s="9" t="s"><v>166</v></c><c r="H185" s="9" t="s"><v>166</v></c><c r="I185" s="9" t="s"><v>1260</v></c><c r="J185" s="9" t="s"><v>275</v></c><c r="K185" s="9"/><c r="L185" s="9"/></row><row r="186" spans="1:12" s="10" customFormat="1" ht="12"><c r="A186" s="20" t="str"><f t="shared" si="2"/><v>External connection</v></c><c r="B186" s="9" t="s"><v>88</v></c><c r="C186" s="9" t="s"><v>89</v></c><c r="D186" s="9" t="s"><v>1052</v></c><c r="E186" s="9" t="s"><v>1599</v></c><c r="F186" s="9" t="s"><v>341</v></c><c r="G186" s="9" t="s"><v>167</v></c><c r="H186" s="9" t="s"><v>212</v></c><c r="I186" s="9" t="s"><v>1305</v></c><c r="J186" s="9" t="s"><v>276</v></c><c r="K186" s="9"/><c r="L186" s="9"/></row><row r="187" spans="1:12" s="10" customFormat="1" ht="24"><c r="A187" s="20" t="str"><f t="shared" si="2"/><v>Distribution losses and self-consumption</v></c><c r="B187" s="9" t="s"><v>90</v></c><c r="C187" s="9" t="s"><v>91</v></c><c r="D187" s="9" t="s"><v>1056</v></c><c r="E187" s="9" t="s"><v>1603</v></c><c r="F187" s="9" t="s"><v>342</v></c><c r="G187" s="9" t="s"><v>380</v></c><c r="H187" s="9" t="s"><v>213</v></c><c r="I187" s="9" t="s"><v>1267</v></c><c r="J187" s="9" t="s"><v>277</v></c><c r="K187" s="9"/><c r="L187" s="9"/></row><row r="188" spans="1:12" s="10" customFormat="1" ht="12"><c r="A188" s="20" t="str"><f t="shared" si="2"/><v>LAND USE PLANNING</v></c><c r="B188" s="227" t="s"><v>111</v></c><c r="C188" s="227" t="s"><v>131</v></c><c r="D188" s="227" t="s"><v>1095</v></c><c r="E188" s="227" t="s"><v>1642</v></c><c r="F188" s="227" t="s"><v>343</v></c><c r="G188" s="227" t="s"><v>1404</v></c><c r="H188" s="227" t="s"><v>215</v></c><c r="I188" s="227" t="s"><v>1306</v></c><c r="J188" s="227" t="s"><v>278</v></c><c r="K188" s="227"/><c r="L188" s="227"/></row><row r="189" spans="1:12" s="10" customFormat="1" ht="12" customHeight="1"><c r="A189" s="20" t="str"><f t="shared" si="2"/><v>Regional and local strategic planning</v></c><c r="B189" s="9" t="s"><v>112</v></c><c r="C189" s="9" t="s"><v>135</v></c><c r="D189" s="9" t="s"><v>1096</v></c><c r="E189" s="9" t="s"><v>1643</v></c><c r="F189" s="9" t="s"><v>344</v></c><c r="G189" s="9" t="s"><v>381</v></c><c r="H189" s="9" t="s"><v>216</v></c><c r="I189" s="9" t="s"><v>1307</v></c><c r="J189" s="9" t="s"><v>279</v></c><c r="K189" s="9"/><c r="L189" s="9"/></row><row r="190" spans="1:12" s="10" customFormat="1" ht="12"><c r="A190" s="20" t="str"><f t="shared" si="2"/><v>Transports and mobility planning</v></c><c r="B190" s="9" t="s"><v>113</v></c><c r="C190" s="9" t="s"><v>136</v></c><c r="D190" s="9" t="s"><v>1097</v></c><c r="E190" s="9" t="s"><v>1644</v></c><c r="F190" s="9" t="s"><v>345</v></c><c r="G190" s="9" t="s"><v>168</v></c><c r="H190" s="9" t="s"><v>217</v></c><c r="I190" s="9" t="s"><v>1308</v></c><c r="J190" s="9" t="s"><v>367</v></c><c r="K190" s="9"/><c r="L190" s="9"/></row><row r="191" spans="1:12" s="10" customFormat="1" ht="12"><c r="A191" s="20" t="str"><f t="shared" si="2"/><v>Energy infrastructures planning</v></c><c r="B191" s="9" t="s"><v>360</v></c><c r="C191" s="9" t="s"><v>947</v></c><c r="D191" s="9" t="s"><v>1098</v></c><c r="E191" s="9" t="s"><v>1645</v></c><c r="F191" s="9" t="s"><v>386</v></c><c r="G191" s="9" t="s"><v>1405</v></c><c r="H191" s="9" t="s"><v>1147</v></c><c r="I191" s="9" t="s"><v>1309</v></c><c r="J191" s="9" t="s"><v>368</v></c><c r="K191" s="9"/><c r="L191" s="9"/></row><row r="192" spans="1:12" s="10" customFormat="1" ht="24"><c r="A192" s="20" t="str"><f t="shared" si="2"/><v>Renewable energy land use planning</v></c><c r="B192" s="9" t="s"><v>361</v></c><c r="C192" s="9" t="s"><v>362</v></c><c r="D192" s="9" t="s"><v>1099</v></c><c r="E192" s="9" t="s"><v>1646</v></c><c r="F192" s="9" t="s"><v>387</v></c><c r="G192" s="9" t="s"><v>382</v></c><c r="H192" s="9" t="s"><v>1148</v></c><c r="I192" s="9" t="s"><v>1310</v></c><c r="J192" s="9" t="s"><v>369</v></c><c r="K192" s="9"/><c r="L192" s="9"/></row><row r="193" spans="1:12" s="10" customFormat="1" ht="24"><c r="A193" s="20" t="str"><f t="shared" si="2"/><v>PUBLIC PROCUREMENT OF PRODUCTS AND SERVICES</v></c><c r="B193" s="227" t="s"><v>114</v></c><c r="C193" s="227" t="s"><v>1461</v></c><c r="D193" s="227" t="s"><v>1100</v></c><c r="E193" s="227" t="s"><v>1647</v></c><c r="F193" s="227" t="s"><v>346</v></c><c r="G193" s="227" t="s"><v>1406</v></c><c r="H193" s="227" t="s"><v>218</v></c><c r="I193" s="227" t="s"><v>1311</v></c><c r="J193" s="227" t="s"><v>280</v></c><c r="K193" s="227"/><c r="L193" s="227"/></row><row r="194" spans="1:12" s="10" customFormat="1" ht="12"><c r="A194" s="20" t="str"><f t="shared" si="2"/><v>Energy efficiency requirements/standards</v></c><c r="B194" s="9" t="s"><v>5</v></c><c r="C194" s="9" t="s"><v>137</v></c><c r="D194" s="9" t="s"><v>1101</v></c><c r="E194" s="9" t="s"><v>1648</v></c><c r="F194" s="9" t="s"><v>347</v></c><c r="G194" s="9" t="s"><v>1334</v></c><c r="H194" s="9" t="s"><v>391</v></c><c r="I194" s="9" t="s"><v>1312</v></c><c r="J194" s="9" t="s"><v>281</v></c><c r="K194" s="9"/><c r="L194" s="9"/></row><row r="195" spans="1:12" s="10" customFormat="1" ht="12"><c r="A195" s="20" t="str"><f t="shared" si="2"/><v>Renewable energy requirements/standards</v></c><c r="B195" s="9" t="s"><v>6</v></c><c r="C195" s="9" t="s"><v>138</v></c><c r="D195" s="9" t="s"><v>1102</v></c><c r="E195" s="9" t="s"><v>1649</v></c><c r="F195" s="9" t="s"><v>348</v></c><c r="G195" s="9" t="s"><v>1407</v></c><c r="H195" s="9" t="s"><v>219</v></c><c r="I195" s="9" t="s"><v>1313</v></c><c r="J195" s="9" t="s"><v>282</v></c><c r="K195" s="9"/><c r="L195" s="9"/></row><row r="196" spans="1:12" s="10" customFormat="1" ht="12"><c r="A196" s="20" t="str"><f t="shared" si="2"/><v>CITIZENS AND STAKEHOLDERS</v></c><c r="B196" s="227" t="s"><v>133</v></c><c r="C196" s="227" t="s"><v>132</v></c><c r="D196" s="227" t="s"><v>1103</v></c><c r="E196" s="227" t="s"><v>1650</v></c><c r="F196" s="227" t="s"><v>349</v></c><c r="G196" s="227" t="s"><v>169</v></c><c r="H196" s="227" t="s"><v>220</v></c><c r="I196" s="227" t="s"><v>1314</v></c><c r="J196" s="227" t="s"><v>283</v></c><c r="K196" s="227"/><c r="L196" s="227"/></row><row r="197" spans="1:12" s="10" customFormat="1" ht="12"><c r="A197" s="20" t="str"><f t="shared" si="2"/><v>Advisory services</v></c><c r="B197" s="9" t="s"><v>7</v></c><c r="C197" s="9" t="s"><v>139</v></c><c r="D197" s="9" t="s"><v>1104</v></c><c r="E197" s="9" t="s"><v>1651</v></c><c r="F197" s="9" t="s"><v>350</v></c><c r="G197" s="9" t="s"><v>170</v></c><c r="H197" s="9" t="s"><v>221</v></c><c r="I197" s="9" t="s"><v>1315</v></c><c r="J197" s="9" t="s"><v>284</v></c><c r="K197" s="9"/><c r="L197" s="9"/></row><row r="198" spans="1:12" s="10" customFormat="1" ht="12"><c r="A198" s="20" t="str"><f t="shared" si="2"/><v>Financial support and grants</v></c><c r="B198" s="9" t="s"><v>8</v></c><c r="C198" s="9" t="s"><v>1462</v></c><c r="D198" s="9" t="s"><v>1105</v></c><c r="E198" s="9" t="s"><v>1652</v></c><c r="F198" s="9" t="s"><v>351</v></c><c r="G198" s="9" t="s"><v>171</v></c><c r="H198" s="9" t="s"><v>222</v></c><c r="I198" s="9" t="s"><v>1316</v></c><c r="J198" s="9" t="s"><v>285</v></c><c r="K198" s="9"/><c r="L198" s="9"/></row><row r="199" spans="1:12" s="10" customFormat="1" ht="12"><c r="A199" s="20" t="str"><f t="shared" si="2"/><v>Awareness raising and networking</v></c><c r="B199" s="9" t="s"><v>141</v></c><c r="C199" s="9" t="s"><v>140</v></c><c r="D199" s="9" t="s"><v>1106</v></c><c r="E199" s="9" t="s"><v>1653</v></c><c r="F199" s="9" t="s"><v>352</v></c><c r="G199" s="9" t="s"><v>172</v></c><c r="H199" s="9" t="s"><v>223</v></c><c r="I199" s="9" t="s"><v>1317</v></c><c r="J199" s="9" t="s"><v>286</v></c><c r="K199" s="9"/><c r="L199" s="9"/></row><row r="200" spans="1:12" s="10" customFormat="1" ht="12"><c r="A200" s="20" t="str"><f t="shared" si="2"/><v>Training and education</v></c><c r="B200" s="9" t="s"><v>9</v></c><c r="C200" s="9" t="s"><v>142</v></c><c r="D200" s="9" t="s"><v>1107</v></c><c r="E200" s="9" t="s"><v>1654</v></c><c r="F200" s="9" t="s"><v>353</v></c><c r="G200" s="9" t="s"><v>383</v></c><c r="H200" s="9" t="s"><v>224</v></c><c r="I200" s="9" t="s"><v>1318</v></c><c r="J200" s="9" t="s"><v>287</v></c><c r="K200" s="9"/><c r="L200" s="9"/></row><row r="201" spans="1:12" s="10" customFormat="1" ht="12"><c r="A201" s="20" t="str"><f t="shared" ref="A201:A215" si="3">IF($A$6=$B$6,B201,"")&amp;IF($A$6=$C$6,C201,"")&amp;IF($A$6=$D$6,D201,"")&amp;IF($A$6=$E$6,E201,"")&amp;IF($A$6=$F$6,F201,"")&amp;IF($A$6=$G$6,G201,"")&amp;IF($A$6=$H$6,H201,"")&amp;IF($A$6=$I$6,I201,"")&amp;IF($A$6=$J$6,J201,"")&amp;IF($A$6=$K$6,K201,"")&amp;IF($A$6=$L$6,L201,"")</f><v>Monitoring</v></c><c r="B201" s="9" t="s"><v>363</v></c><c r="C201" s="9" t="s"><v>364</v></c><c r="D201" s="9" t="s"><v>1108</v></c><c r="E201" s="9" t="s"><v>1655</v></c><c r="F201" s="9" t="s"><v>388</v></c><c r="G201" s="9" t="s"><v>384</v></c><c r="H201" s="9" t="s"><v>1149</v></c><c r="I201" s="9" t="s"><v>1319</v></c><c r="J201" s="9" t="s"><v>370</v></c><c r="K201" s="9"/><c r="L201" s="9"/></row><row r="202" spans="1:12" s="10" customFormat="1" ht="12"><c r="A202" s="20" t="str"><f t="shared" si="3"/><v>Legislation</v></c><c r="B202" s="9" t="s"><v>1441</v></c><c r="C202" s="9" t="s"><v>366</v></c><c r="D202" s="9" t="s"><v>365</v></c><c r="E202" s="9" t="s"><v>1656</v></c><c r="F202" s="9" t="s"><v>389</v></c><c r="G202" s="9" t="s"><v>385</v></c><c r="H202" s="9" t="s"><v>1150</v></c><c r="I202" s="9" t="s"><v>1320</v></c><c r="J202" s="9" t="s"><v>371</v></c><c r="K202" s="9"/><c r="L202" s="9"/></row><row r="203" spans="1:12" s="10" customFormat="1" ht="12"><c r="A203" s="20" t="str"><f t="shared" si="3"/><v>OTHER SECTORS (please specify)</v></c><c r="B203" s="9" t="s"><v>115</v></c><c r="C203" s="9" t="s"><v>143</v></c><c r="D203" s="9" t="s"><v>1109</v></c><c r="E203" s="9" t="s"><v>1657</v></c><c r="F203" s="9" t="s"><v>354</v></c><c r="G203" s="9" t="s"><v>173</v></c><c r="H203" s="9" t="s"><v>225</v></c><c r="I203" s="9" t="s"><v>1321</v></c><c r="J203" s="9" t="s"><v>288</v></c><c r="K203" s="9"/><c r="L203" s="9"/></row><row r="204" spans="1:12" s="10" customFormat="1" ht="12"><c r="A204" s="20" t="str"><f t="shared" si="3"/><v>…</v></c><c r="B204" s="9" t="s"><v>19</v></c><c r="C204" s="9" t="s"><v>19</v></c><c r="D204" s="9" t="s"><v>214</v></c><c r="E204" s="9" t="s"><v>19</v></c><c r="F204" s="9" t="s"><v>19</v></c><c r="G204" s="9" t="s"><v>19</v></c><c r="H204" s="9" t="s"><v>214</v></c><c r="I204" s="9" t="s"><v>19</v></c><c r="J204" s="9" t="s"><v>19</v></c><c r="K204" s="9" t="s"><v>19</v></c><c r="L204" s="9" t="s"><v>19</v></c></row><row r="205" spans="1:12" s="10" customFormat="1" ht="12"><c r="A205" s="20" t="str"><f t="shared" si="3"/><v>…</v></c><c r="B205" s="9" t="s"><v>19</v></c><c r="C205" s="9" t="s"><v>19</v></c><c r="D205" s="9" t="s"><v>214</v></c><c r="E205" s="9" t="s"><v>19</v></c><c r="F205" s="9" t="s"><v>19</v></c><c r="G205" s="9" t="s"><v>19</v></c><c r="H205" s="9" t="s"><v>214</v></c><c r="I205" s="9" t="s"><v>19</v></c><c r="J205" s="9" t="s"><v>19</v></c><c r="K205" s="9" t="s"><v>19</v></c><c r="L205" s="9" t="s"><v>19</v></c></row><row r="206" spans="1:12" s="10" customFormat="1" ht="12"><c r="A206" s="20" t="str"><f t="shared" si="3"/><v>…</v></c><c r="B206" s="9" t="s"><v>19</v></c><c r="C206" s="9" t="s"><v>19</v></c><c r="D206" s="9" t="s"><v>214</v></c><c r="E206" s="9" t="s"><v>19</v></c><c r="F206" s="9" t="s"><v>19</v></c><c r="G206" s="9" t="s"><v>19</v></c><c r="H206" s="9" t="s"><v>214</v></c><c r="I206" s="9" t="s"><v>19</v></c><c r="J206" s="9" t="s"><v>19</v></c><c r="K206" s="9" t="s"><v>19</v></c><c r="L206" s="9" t="s"><v>19</v></c></row><row r="207" spans="1:12" s="10" customFormat="1" ht="12"><c r="A207" s="20" t="str"><f t="shared" si="3"/><v>…</v></c><c r="B207" s="9" t="s"><v>19</v></c><c r="C207" s="9" t="s"><v>19</v></c><c r="D207" s="9" t="s"><v>214</v></c><c r="E207" s="9" t="s"><v>19</v></c><c r="F207" s="9" t="s"><v>19</v></c><c r="G207" s="9" t="s"><v>19</v></c><c r="H207" s="9" t="s"><v>214</v></c><c r="I207" s="9" t="s"><v>19</v></c><c r="J207" s="9" t="s"><v>19</v></c><c r="K207" s="9" t="s"><v>19</v></c><c r="L207" s="9" t="s"><v>19</v></c></row><row r="208" spans="1:12" s="10" customFormat="1" ht="12"><c r="A208" s="20" t="str"><f t="shared" si="3"/><v>…</v></c><c r="B208" s="9" t="s"><v>19</v></c><c r="C208" s="9" t="s"><v>19</v></c><c r="D208" s="9" t="s"><v>214</v></c><c r="E208" s="9" t="s"><v>19</v></c><c r="F208" s="9" t="s"><v>19</v></c><c r="G208" s="9" t="s"><v>19</v></c><c r="H208" s="9" t="s"><v>214</v></c><c r="I208" s="9" t="s"><v>19</v></c><c r="J208" s="9" t="s"><v>19</v></c><c r="K208" s="9" t="s"><v>19</v></c><c r="L208" s="9" t="s"><v>19</v></c></row><row r="209" spans="1:12" s="10" customFormat="1" ht="12"><c r="A209" s="20" t="str"><f t="shared" si="3"/><v>TOTAL</v></c><c r="B209" s="227" t="s"><v>83</v></c><c r="C209" s="227" t="s"><v>83</v></c><c r="D209" s="227" t="s"><v>1038</v></c><c r="E209" s="227" t="s"><v>83</v></c><c r="F209" s="227" t="s"><v>355</v></c><c r="G209" s="227" t="s"><v>83</v></c><c r="H209" s="227" t="s"><v>83</v></c><c r="I209" s="227" t="s"><v>1248</v></c><c r="J209" s="227" t="s"><v>289</v></c><c r="K209" s="227"/><c r="L209" s="227"/></row><row r="210" spans="1:12" s="10" customFormat="1" ht="12"><c r="A210" s="20" t="str"><f t="shared" si="3"/><v>WEBSITE</v></c><c r="B210" s="227" t="s"><v>844</v></c><c r="C210" s="227" t="s"><v>844</v></c><c r="D210" s="227" t="s"><v>1110</v></c><c r="E210" s="227" t="s"><v>1658</v></c><c r="F210" s="227" t="s"><v>945</v></c><c r="G210" s="227" t="s"><v>845</v></c><c r="H210" s="227" t="s"><v>846</v></c><c r="I210" s="227" t="s"><v>1322</v></c><c r="J210" s="227" t="s"><v>847</v></c><c r="K210" s="227"/><c r="L210" s="227"/></row><row r="211" spans="1:12" s="10" customFormat="1" ht="24"><c r="A211" s="20" t="str"><f t="shared" si="3"/><v>Direct link to the webpage dedicated to ISEAP (if any)</v></c><c r="B211" s="227" t="s"><v>120</v></c><c r="C211" s="227" t="s"><v>134</v></c><c r="D211" s="227" t="s"><v>1111</v></c><c r="E211" s="227" t="s"><v>1659</v></c><c r="F211" s="227" t="s"><v>356</v></c><c r="G211" s="227" t="s"><v>1408</v></c><c r="H211" s="227" t="s"><v>226</v></c><c r="I211" s="227" t="s"><v>1323</v></c><c r="J211" s="227" t="s"><v>290</v></c><c r="K211" s="227"/><c r="L211" s="227"/></row><row r="212" spans="1:12" s="10" customFormat="1" ht="84"><c r="A212"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2" s="227" t="s"><v>828</v></c><c r="C212" s="227" t="s"><v>827</v></c><c r="D212" s="227" t="s"><v>1112</v></c><c r="E212" s="227" t="s"><v>1660</v></c><c r="F212" s="227" t="s"><v>357</v></c><c r="G212" s="227" t="s"><v>1409</v></c><c r="H212" s="227" t="s"><v>227</v></c><c r="I212" s="227" t="s"><v>1324</v></c><c r="J212" s="227" t="s"><v>291</v></c><c r="K212" s="227"/><c r="L212" s="227"/></row><row r="213" spans="1:12" s="213" customFormat="1" ht="300"><c r="A213" s="201" t="str"><f t="shared" si="3"/><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13" s="229" t="s"><v>1478</v></c><c r="C213" s="230" t="s"><v>1479</v></c><c r="D213" s="231" t="s"><v>1480</v></c><c r="E213" s="229" t="s"><v>1661</v></c><c r="F213" s="229" t="s"><v>1481</v></c><c r="G213" s="229" t="s"><v>1488</v></c><c r="H213" s="237" t="s"><v>1664</v></c><c r="I213" s="231" t="str"><f t="shared" ref="I213:L215" si="4">$B213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29" t="s"><v>1486</v></c><c r="K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12"><c r="A214" s="201" t="str"><f t="shared" si="3"/><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14" s="229" t="s"><v>1471</v></c><c r="C214" s="230" t="s"><v>1476</v></c><c r="D214" s="227" t="s"><v>1475</v></c><c r="E214" s="229" t="s"><v>1662</v></c><c r="F214" s="229" t="s"><v>1482</v></c><c r="G214" s="229" t="s"><v>1489</v></c><c r="H214" s="237" t="s"><v>1665</v></c><c r="I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29" t="s"><v>1484</v></c><c r="K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336"><c r="A215" s="201" t="str"><f t="shared" si="3"/><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15" s="229" t="s"><v>1472</v></c><c r="C215" s="230" t="s"><v>1473</v></c><c r="D215" s="227" t="s"><v>1474</v></c><c r="E215" s="229" t="s"><v>1663</v></c><c r="F215" s="229" t="s"><v>1483</v></c><c r="G215" s="229" t="s"><v>1487</v></c><c r="H215" s="237" t="s"><v>1666</v></c><c r="I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29" t="s"><v>1485</v></c><c r="K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zoomScale="70" zoomScaleNormal="70" workbookViewID_"0"><selection activeCell="C9" sqref="C9"/></sheetView></sheetViews><sheetFormatPr defaultColWidth="11.42578125" defaultRowHeight="1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c r="A1" s="82"/><c r="B1" s="252" t="str"><f>Translation!$A$31</f><v>Island  Sustainable Energy Action Plan (ISEAP)</v></c><c r="C1" s="252"/><c r="D1" s="252"/><c r="E1" s="252"/><c r="F1" s="252"/><c r="G1" s="252"/><c r="H1" s="252"/><c r="I1" s="252"/><c r="J1" s="252"/><c r="K1" s="252"/><c r="L1" s="252"/><c r="M1" s="252"/><c r="N1" s="252"/><c r="O1" s="252"/><c r="P1" s="252"/><c r="Q1" s="252"/><c r="R1" s="252"/><c r="S1" s="252"/><c r="T1" s="252"/></row><row r="2" spans="1:22" s="21" customFormat="1" ht="28.5" customHeight="1"><c r="A2" s="257" t="s"><v>1444</v></c><c r="B2" s="257"/><c r="C2" s="257"/><c r="D2" s="115"/><c r="E2" s="115"/><c r="F2" s="115"/><c r="G2" s="115"/><c r="H2" s="115"/><c r="I2" s="115"/><c r="J2" s="115"/><c r="K2" s="115"/><c r="L2" s="115"/><c r="M2" s="115"/><c r="N2" s="115"/><c r="O2" s="115"/><c r="P2" s="115"/><c r="Q2" s="115"/><c r="R2" s="115"/><c r="S2" s="115"/><c r="T2" s="115"/></row><row r="3" spans="1:22" ht="30.75" customHeight="1"/><row r="4" spans="1:22" s="164" customFormat="1" ht="36"><c r="A4" s="163" t="str"><f>Translation!A150</f><v>CO2 EMISSION FACTORS</v></c><c r="B4" s="163"/><c r="T4" s="165" t="str"><f>'Start here'!G8</f><v>[t CO2/MWh]</v></c></row><row r="5" spans="1:22" ht="15" customHeight="1"><c r="A5" s="256"/><c r="B5" s="256"/><c r="C5" s="255" t="str"><f>Translation!A99</f><v>Fossil fuels</v></c><c r="D5" s="255"/><c r="E5" s="255"/><c r="F5" s="255"/><c r="G5" s="255"/><c r="H5" s="255"/><c r="I5" s="255"/><c r="J5" s="255" t="str"><f>Translation!A108</f><v>Renewable energy sources</v></c><c r="K5" s="255"/><c r="L5" s="255"/><c r="M5" s="255"/><c r="N5" s="255"/><c r="O5" s="255"/><c r="P5" s="255"/><c r="Q5" s="255"/><c r="R5" s="255"/><c r="S5" s="256" t="str"><f>Translation!A124</f><v>Electricity</v></c><c r="T5" s="256"/><c r="U5" s="166"/><c r="V5" s="253" t="s"><v>522</v></c></row><row r="6" spans="1:22" ht="49.5" customHeight="1"><c r="A6" s="256"/><c r="B6" s="256"/><c r="C6" s="106" t="str"><f>Translation!A100</f><v>Fueloil</v></c><c r="D6" s="106" t="str"><f>Translation!A101</f><v>Diesel</v></c><c r="E6" s="106" t="str"><f>Translation!A102</f><v>Gasoline</v></c><c r="F6" s="106" t="str"><f>Translation!A103</f><v>LPG</v></c><c r="G6" s="106" t="str"><f>Translation!A104</f><v>Natural gas</v></c><c r="H6" s="106" t="str"><f>Translation!A105</f><v>Coal</v></c><c r="I6" s="167" t="s"><v>522</v></c><c r="J6" s="106" t="str"><f>Translation!A109</f><v>Hydro</v></c><c r="K6" s="106" t="str"><f>Translation!A110</f><v>Wind</v></c><c r="L6" s="106" t="str"><f>Translation!A111</f><v>Solar</v></c><c r="M6" s="106" t="str"><f>Translation!A112</f><v>Geothermal</v></c><c r="N6" s="106" t="str"><f>Translation!A113</f><v>Ocean</v></c><c r="O6" s="106" t="str"><f>Translation!A114</f><v>Biomass</v></c><c r="P6" s="106" t="str"><f>Translation!A115</f><v>Urban waste</v></c><c r="Q6" s="106" t="str"><f>Translation!A116</f><v>Energy recovery</v></c><c r="R6" s="106" t="s"><v>522</v></c><c r="S6" s="106" t="str"><f>Translation!A145</f><v>Imported electricity (cable)</v></c><c r="T6" s="106" t="str"><f>Translation!A146</f><v>Exported electricity (cable)</v></c><c r="U6" s="168" t="s"><v>522</v></c><c r="V6" s="254"/></row><row r="7" spans="1:22" s="164" customFormat="1" ht="20.25" customHeight="1"><c r="A7" s="260" t="str"><f>'Start here'!F7</f><v>IPCC emission factors</v></c><c r="B7" s="261"/><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0.33300000000000002</v></c><c r="Q7" s="191"><f t="shared" si="1"/><v>0</v></c><c r="R7" s="193" t="s"><v>522</v></c><c r="S7" s="194"><f>IF($A7=$A9,S9,S10)</f><v>0</v></c><c r="T7" s="194"><f>IF($A7=$A9,T9,T10)</f><v>0</v></c><c r="U7" s="170" t="s"><v>522</v></c><c r="V7" s="169" t="s"><v>522</v></c></row><row r="8" spans="1:22" s="55" customFormat="1" ht="30" customHeight="1"><c r="A8" s="50"/><c r="B8" s="50"/></row><row r="9" spans="1:22" s="55" customFormat="1"><c r="A9" s="258" t="str"><f>Translation!A14</f><v>IPCC emission factors</v></c><c r="B9" s="259"/><c r="C9" s="222"><v>0.27900000000000003</v></c><c r="D9" s="222"><v>0.26700000000000002</v></c><c r="E9" s="222"><v>0.249</v></c><c r="F9" s="223"><v>0.24</v></c><c r="G9" s="223"><v>0.20200000000000001</v></c><c r="H9" s="223"><v>0.35399999999999998</v></c><c r="I9" s="336" t="s"><v>522</v></c><c r="J9" s="223"><v>0</v></c><c r="K9" s="223"><v>0</v></c><c r="L9" s="223"><v>0</v></c><c r="M9" s="223"><v>0</v></c><c r="N9" s="223"><v>0</v></c><c r="O9" s="223"><v>0</v></c><c r="P9" s="223"><v>0.33300000000000002</v></c><c r="Q9" s="223"><v>0</v></c><c r="R9" s="224" t="s"><v>522</v></c><c r="S9" s="225"><v>0</v></c><c r="T9" s="225"><v>0</v></c><c r="U9" s="171" t="s"><v>522</v></c><c r="V9" s="169" t="s"><v>522</v></c></row><row r="10" spans="1:22" s="55" customFormat="1"><c r="A10" s="258" t="str"><f>Translation!A15</f><v>Life Cicle Analysis (LCA) emission factors</v></c><c r="B10" s="259"/><c r="C10" s="222"/><c r="D10" s="222"/><c r="E10" s="222"/><c r="F10" s="222"/><c r="G10" s="222"/><c r="H10" s="222"/><c r="I10" s="337" t="s"><v>522</v></c><c r="J10" s="222"/><c r="K10" s="222"/><c r="L10" s="222"/><c r="M10" s="222"/><c r="N10" s="222"/><c r="O10" s="222"/><c r="P10" s="222"/><c r="Q10" s="222"/><c r="R10" s="226" t="s"><v>522</v></c><c r="S10" s="222"/><c r="T10" s="222"/><c r="U10" s="171" t="s"><v>522</v></c><c r="V10" s="169" t="s"><v>522</v></c></row><row r="11" spans="1:22" s="55" customFormat="1"/></sheetData><mergeCells count="10"><mergeCell ref="A10:B10"/><mergeCell ref="A9:B9"/><mergeCell ref="A5:B6"/><mergeCell ref="A7:B7"/><mergeCell ref="V5:V6"/><mergeCell ref="C5:I5"/><mergeCell ref="J5:R5"/><mergeCell ref="S5:T5"/><mergeCell ref="B1:T1"/><mergeCell ref="A2:C2"/></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7"/><sheetViews><sheetView showGridLines="0" showZeros="0" zoomScale="70" zoomScaleNormal="70" workbookViewID_"0"><selection activeCell="J7" sqref="J7"/></sheetView></sheetViews><sheetFormatPr defaultColWidth="11.42578125" defaultRowHeight="12.75"/><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row><row r="2" spans="1:18" s="21" customFormat="1" ht="28.5" customHeight="1"><c r="A2" s="77"/><c r="B2" s="212" t="s"><v>1445</v></c><c r="C2" s="77"/><c r="D2" s="77"/><c r="E2" s="77"/><c r="F2" s="78" t="str"><f>Translation!$A$10</f><v>Island</v></c><c r="G2" s="79" t="str"><f>'Start here'!$B$5</f><v>Milos</v></c><c r="H2" s="81"/><c r="I2" s="81"/><c r="J2" s="81"/><c r="K2" s="81"/><c r="L2" s="81"/><c r="M2" s="81"/><c r="N2" s="81"/><c r="O2" s="81"/><c r="P2" s="81"/><c r="Q2" s="81"/><c r="R2" s="81"/></row><row r="3" spans="1:18" ht="28.5" customHeight="1"><c r="A3" s="271"/><c r="B3" s="271"/><c r="C3" s="271"/><c r="D3" s="271"/><c r="E3" s="271"/><c r="F3" s="271"/><c r="G3" s="271"/><c r="H3" s="271"/><c r="I3" s="271"/><c r="J3" s="118"/><c r="K3" s="118"/><c r="Q3" s="27"/></row><row r="4" spans="1:18" ht="39.75" customHeight="1"><c r="A4" s="272" t="str"><f>Translation!A33</f><v>OVERALL STRATEGY</v></c><c r="B4" s="272"/><c r="C4" s="272"/><c r="D4" s="272"/><c r="E4" s="272"/><c r="F4" s="272"/><c r="G4" s="272"/><c r="H4" s="272"/><c r="I4" s="272"/><c r="J4" s="272"/><c r="K4" s="272"/><c r="L4" s="272"/><c r="M4" s="272"/><c r="N4" s="272"/><c r="O4" s="272"/><c r="P4" s="272"/><c r="Q4" s="272"/><c r="R4" s="272"/></row><row r="5" spans="1:18" ht="21"><c r="A5" s="128"/><c r="B5" s="137"/><c r="C5" s="138"/><c r="D5" s="139"/><c r="E5" s="139"/><c r="F5" s="139"/><c r="G5" s="140"/><c r="H5" s="141"/><c r="P5" s="276" t="str"><f>Translation!$A$53</f><v>Mandatory fields</v></c><c r="Q5" s="276"/><c r="R5" s="276"/></row><row r="6" spans="1:18" ht="31.5"><c r="A6" s="156"/><c r="B6" s="157"/><c r="J6" s="158" t="str"><f>Translation!A36</f><v>Absolute reduction</v></c><c r="L6" s="158" t="str"><f>Translation!A38</f><v>Per capita reduction</v></c></row><row r="7" spans="1:18" s="160" customFormat="1" ht="36"><c r="A7" s="112" t="s"><v>0</v></c><c r="B7" s="274" t="str"><f>Translation!A34</f><v>OVERALL CO2 EMISSION REDUCTION TARGET BY 2020</v></c><c r="C7" s="274"/><c r="D7" s="274"/><c r="E7" s="274"/><c r="F7" s="274"/><c r="G7" s="274"/><c r="H7" s="274"/><c r="I7" s="275"/><c r="J7" s="233"><v>0.2</v></c><c r="K7" s="159" t="str"><f>Translation!A37</f><v>or</v></c><c r="L7" s="233"><v>0.2</v></c><c r="M7" s="273" t="str"><f>Translation!$A$35</f><v>Please select the corresponding box</v></c><c r="N7" s="273"/><c r="O7" s="273"/></row><row r="8" spans="1:18" s="207" customFormat="1" ht="12"><c r="A8" s="205"/><c r="B8" s="206"/><c r="D8" s="208"/><c r="E8" s="208"/><c r="F8" s="208"/><c r="G8" s="209"/><c r="H8" s="210"/><c r="J8" s="211"><v>-2.5437879599802281E-2</v></c><c r="L8" s="211"><v>6.7855317123865014E-2</v></c></row><row r="9" spans="1:18" ht="33.75" customHeight="1"><c r="A9" s="128"/><c r="B9" s="137"/><c r="C9" s="138"/><c r="D9" s="139"/><c r="E9" s="139"/><c r="F9" s="139"/><c r="G9" s="140"/><c r="H9" s="141"/></row><row r="10" spans="1:18" s="179" customFormat="1" ht="36"><c r="A10" s="112" t="s"><v>4</v></c><c r="B10" s="100" t="str"><f>Translation!A40</f><v>LONG-TERM VISION OF YOUR LOCAL AUTHORITY (please include priority areas, main trends and challenges)</v></c><c r="C10" s="176"/><c r="D10" s="177"/><c r="E10" s="176"/><c r="F10" s="177"/><c r="G10" s="176"/><c r="H10" s="178"/><c r="I10" s="178"/><c r="J10" s="178"/><c r="K10" s="178"/><c r="L10" s="178"/><c r="M10" s="178"/><c r="N10" s="178"/></row><row r="11" spans="1:18" ht="137.25" customHeight="1"><c r="B11" s="268" t="s"><v>1673</v></c><c r="C11" s="269"/><c r="D11" s="269"/><c r="E11" s="269"/><c r="F11" s="269"/><c r="G11" s="269"/><c r="H11" s="269"/><c r="I11" s="269"/><c r="J11" s="269"/><c r="K11" s="269"/><c r="L11" s="269"/><c r="M11" s="269"/><c r="N11" s="269"/><c r="O11" s="269"/><c r="P11" s="269"/><c r="Q11" s="269"/><c r="R11" s="270"/></row><row r="12" spans="1:18" ht="13.5" customHeight="1"><c r="B12" s="161"/><c r="C12" s="161"/><c r="D12" s="161"/><c r="E12" s="161"/><c r="F12" s="161"/><c r="G12" s="161"/><c r="H12" s="161"/><c r="I12" s="161"/></row><row r="13" spans="1:18" s="179" customFormat="1" ht="36"><c r="A13" s="112" t="s"><v>10</v></c><c r="B13" s="100" t="str"><f>Translation!A41</f><v>ORGANISATIONAL AND FINANCIAL ASPECTS</v></c><c r="C13" s="178"/><c r="D13" s="178"/><c r="E13" s="178"/><c r="F13" s="178"/><c r="G13" s="178"/><c r="H13" s="178"/><c r="I13" s="178"/><c r="J13" s="178"/><c r="K13" s="178"/><c r="L13" s="178"/><c r="M13" s="178"/><c r="N13" s="178"/></row><row r="14" spans="1:18" ht="60.75" customHeight="1"><c r="A14" s="144"/><c r="B14" s="266" t="str"><f>Translation!A42</f><v>Coordination and organisational structures created/assigned</v></c><c r="C14" s="267"/><c r="D14" s="268" t="s"><v>1668</v></c><c r="E14" s="269"/><c r="F14" s="269"/><c r="G14" s="269"/><c r="H14" s="269"/><c r="I14" s="269"/><c r="J14" s="269"/><c r="K14" s="269"/><c r="L14" s="269"/><c r="M14" s="269"/><c r="N14" s="269"/><c r="O14" s="269"/><c r="P14" s="269"/><c r="Q14" s="269"/><c r="R14" s="270"/></row><row r="15" spans="1:18" ht="60.75" customHeight="1"><c r="A15" s="144"/><c r="B15" s="266" t="str"><f>Translation!A43</f><v>Staff capacity allocated</v></c><c r="C15" s="267"/><c r="D15" s="268" t="s"><v>1669</v></c><c r="E15" s="269"/><c r="F15" s="269"/><c r="G15" s="269"/><c r="H15" s="269"/><c r="I15" s="269"/><c r="J15" s="269"/><c r="K15" s="269"/><c r="L15" s="269"/><c r="M15" s="269"/><c r="N15" s="269"/><c r="O15" s="269"/><c r="P15" s="269"/><c r="Q15" s="269"/><c r="R15" s="270"/></row><row r="16" spans="1:18" ht="60.75" customHeight="1"><c r="A16" s="144"/><c r="B16" s="266" t="str"><f>Translation!A44</f><v>Involvement of stakeholders and citizens</v></c><c r="C16" s="267"/><c r="D16" s="268" t="s"><v>1670</v></c><c r="E16" s="269"/><c r="F16" s="269"/><c r="G16" s="269"/><c r="H16" s="269"/><c r="I16" s="269"/><c r="J16" s="269"/><c r="K16" s="269"/><c r="L16" s="269"/><c r="M16" s="269"/><c r="N16" s="269"/><c r="O16" s="269"/><c r="P16" s="269"/><c r="Q16" s="269"/><c r="R16" s="270"/></row><row r="17" spans="1:18" ht="60.75" customHeight="1"><c r="A17" s="144"/><c r="B17" s="266" t="str"><f>Translation!A45</f><v>Overall estimated budget</v></c><c r="C17" s="267"/><c r="D17" s="268"/><c r="E17" s="269"/><c r="F17" s="269"/><c r="G17" s="269"/><c r="H17" s="269"/><c r="I17" s="269"/><c r="J17" s="269"/><c r="K17" s="269"/><c r="L17" s="269"/><c r="M17" s="269"/><c r="N17" s="269"/><c r="O17" s="269"/><c r="P17" s="269"/><c r="Q17" s="269"/><c r="R17" s="270"/></row><row r="18" spans="1:18" ht="60.75" customHeight="1"><c r="A18" s="144"/><c r="B18" s="266" t="str"><f>Translation!A46</f><v>Foreseen financing sources for the investments within your action plan</v></c><c r="C18" s="267"/><c r="D18" s="268" t="s"><v>1671</v></c><c r="E18" s="269"/><c r="F18" s="269"/><c r="G18" s="269"/><c r="H18" s="269"/><c r="I18" s="269"/><c r="J18" s="269"/><c r="K18" s="269"/><c r="L18" s="269"/><c r="M18" s="269"/><c r="N18" s="269"/><c r="O18" s="269"/><c r="P18" s="269"/><c r="Q18" s="269"/><c r="R18" s="270"/></row><row r="19" spans="1:18" ht="60.75" customHeight="1"><c r="A19" s="144"/><c r="B19" s="266" t="str"><f>Translation!A47</f><v>Planned measures for monitoring and follow up</v></c><c r="C19" s="267"/><c r="D19" s="268" t="s"><v>1672</v></c><c r="E19" s="269"/><c r="F19" s="269"/><c r="G19" s="269"/><c r="H19" s="269"/><c r="I19" s="269"/><c r="J19" s="269"/><c r="K19" s="269"/><c r="L19" s="269"/><c r="M19" s="269"/><c r="N19" s="269"/><c r="O19" s="269"/><c r="P19" s="269"/><c r="Q19" s="269"/><c r="R19" s="270"/></row><row r="20" spans="1:18" ht="23.25" customHeight="1"><c r="A20" s="144"/><c r="B20" s="161"/><c r="C20" s="161"/><c r="D20" s="161"/><c r="E20" s="161"/><c r="F20" s="161"/><c r="G20" s="161"/><c r="H20" s="161"/><c r="I20" s="161"/></row><row r="21" spans="1:18" ht="23.25"><c r="A21" s="144"/><c r="B21" s="262" t="str"><f>Translation!A48</f><v xml:space="preserve">Go to the next sheet dedicated to your Baseline Emission Inventory </v></c><c r="C21" s="263"/><c r="D21" s="263"/><c r="E21" s="263"/><c r="F21" s="263"/><c r="G21" s="263"/><c r="H21" s="263"/><c r="I21" s="263"/><c r="J21" s="263"/><c r="K21" s="263"/><c r="L21" s="263"/><c r="M21" s="263"/><c r="N21" s="263"/><c r="O21" s="263"/><c r="P21" s="263"/><c r="Q21" s="263"/><c r="R21" s="263"/></row><row r="22" spans="1:18" ht="13.5" customHeight="1"><c r="A22" s="144"/><c r="B22" s="161"/><c r="C22" s="161"/><c r="D22" s="161"/><c r="E22" s="161"/><c r="F22" s="161"/><c r="G22" s="161"/><c r="H22" s="161"/><c r="I22" s="161"/></row><row r="23" spans="1:18" s="21" customFormat="1" ht="12.75" customHeight="1"><c r="B23"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23" s="264"/><c r="D23" s="264"/><c r="E23" s="264"/><c r="F23" s="264"/><c r="G23" s="264"/><c r="H23" s="264"/><c r="I23" s="264"/><c r="J23" s="264"/><c r="K23" s="264"/><c r="L23" s="264"/><c r="M23" s="264"/><c r="N23" s="264"/><c r="O23" s="264"/><c r="P23" s="264"/><c r="Q23" s="264"/><c r="R23" s="264"/></row><row r="24" spans="1:18" s="21" customFormat="1" ht="12.75" customHeight="1"><c r="B24" s="264"/><c r="C24" s="264"/><c r="D24" s="264"/><c r="E24" s="264"/><c r="F24" s="264"/><c r="G24" s="264"/><c r="H24" s="264"/><c r="I24" s="264"/><c r="J24" s="264"/><c r="K24" s="264"/><c r="L24" s="264"/><c r="M24" s="264"/><c r="N24" s="264"/><c r="O24" s="264"/><c r="P24" s="264"/><c r="Q24" s="264"/><c r="R24" s="264"/></row><row r="25" spans="1:18" s="21" customFormat="1" ht="12.75" customHeight="1"><c r="B25" s="264"/><c r="C25" s="264"/><c r="D25" s="264"/><c r="E25" s="264"/><c r="F25" s="264"/><c r="G25" s="264"/><c r="H25" s="264"/><c r="I25" s="264"/><c r="J25" s="264"/><c r="K25" s="264"/><c r="L25" s="264"/><c r="M25" s="264"/><c r="N25" s="264"/><c r="O25" s="264"/><c r="P25" s="264"/><c r="Q25" s="264"/><c r="R25" s="264"/></row><row r="27" spans="1:18" s="162" customFormat="1" ht="15.75"><c r="B27" s="265"/><c r="C27" s="265"/><c r="D27" s="265"/><c r="E27" s="265"/><c r="F27" s="265"/><c r="G27" s="265"/><c r="H27" s="265"/><c r="I27" s="265"/><c r="J27" s="265"/><c r="K27" s="265"/><c r="L27" s="265"/><c r="M27" s="265"/><c r="N27" s="265"/><c r="O27" s="265"/></row></sheetData><mergeCells count="22"><mergeCell ref="D16:R16"/><mergeCell ref="A3:I3"/><mergeCell ref="A4:R4"/><mergeCell ref="M7:O7"/><mergeCell ref="B7:I7"/><mergeCell ref="P5:R5"/><mergeCell ref="B21:R21"/><mergeCell ref="B23:R25"/><mergeCell ref="B27:O27"/><mergeCell ref="A1:R1"/><mergeCell ref="B17:C17"/><mergeCell ref="D17:R17"/><mergeCell ref="B18:C18"/><mergeCell ref="D18:R18"/><mergeCell ref="B19:C19"/><mergeCell ref="D19:R19"/><mergeCell ref="B11:R11"/><mergeCell ref="B14:C14"/><mergeCell ref="D14:R14"/><mergeCell ref="B15:C15"/><mergeCell ref="D15:R15"/><mergeCell ref="B16:C16"/></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Milos</v></c><c r="K2" s="81"/><c r="L2" s="81"/><c r="M2" s="81"/><c r="N2" s="81"/><c r="O2" s="81"/><c r="P2" s="81"/><c r="Q2" s="81"/><c r="R2" s="150"/><c r="S2" s="152"/><c r="T2" s="78" t="str"><f>Translation!$A$51</f><v>Inventory year</v></c><c r="U2" s="151"><f>'Start here'!$B$6</f><v>2005</v></c></row><row r="3" spans="1:30" ht="28.5" customHeight="1"><c r="A3" s="116"/><c r="D3" s="116"/><c r="E3" s="116"/><c r="F3" s="116"/><c r="G3" s="116"/><c r="H3" s="116"/><c r="I3" s="116"/><c r="J3" s="118"/><c r="K3" s="118"/><c r="T3" s="27"/></row><row r="4" spans="1:30" ht="46.5" customHeight="1"><c r="A4" s="272" t="str"><f>Translation!A49</f><v>BASELINE EMISSION INVENTORY</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4736</v></c><c r="D8" s="293"/><c r="E8" s="153" t="str"><f>"("&amp;U2&amp;")"</f><v>(2005)</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9791.8012839916337</v></c><c r="D17" s="234"><v>0</v></c><c r="E17" s="234"><v>0</v></c><c r="F17" s="64"><v>9791.8012839916337</v></c><c r="G17" s="234"><v>0</v></c><c r="H17" s="234"><v>7412.5957379039819</v></c><c r="I17" s="234"><v>0</v></c><c r="J17" s="234"><v>1080.9599078399999</v></c><c r="K17" s="234"><v>0</v></c><c r="L17" s="234"><v>0</v></c><c r="M17" s="64"><v>8493.5556457439816</v></c><c r="N17" s="234"><v>0</v></c><c r="O17" s="234"><v>0</v></c><c r="P17" s="234"><v>1202.2345949627395</v></c><c r="Q17" s="234"><v>0</v></c><c r="R17" s="234"><v>0</v></c><c r="S17" s="234"><v>2229.8476527288217</v></c><c r="T17" s="64"><v>3432.082247691561</v></c><c r="U17" s="64"><v>21717.439177427175</v></c></row><row r="18" spans="1:21" s="21" customFormat="1" ht="15.75"><c r="A18" s="22"/><c r="B18" s="182" t="str"><f>Translation!A61</f><v>Hot water</v></c><c r="C18" s="154"><v>1424.8706310669506</v></c><c r="D18" s="154"><v>0</v></c><c r="E18" s="154"><v>0</v></c><c r="F18" s="64"><v>1424.8706310669506</v></c><c r="G18" s="154"><v>0</v></c><c r="H18" s="154"><v>1162.1601084639815</v></c><c r="I18" s="154"><v>0</v></c><c r="J18" s="154"><v>0</v></c><c r="K18" s="154"><v>0</v></c><c r="L18" s="154"><v>0</v></c><c r="M18" s="64"><v>1162.1601084639815</v></c><c r="N18" s="154"><v>0</v></c><c r="O18" s="154"><v>0</v></c><c r="P18" s="154"><v>1202.2345949627395</v></c><c r="Q18" s="154"><v>0</v></c><c r="R18" s="154"><v>0</v></c><c r="S18" s="154"><v>360.67037848882183</v></c><c r="T18" s="64"><v>1562.9049734515613</v></c><c r="U18" s="64"><v>4149.935712982493</v></c></row><row r="19" spans="1:21" s="21" customFormat="1" ht="15.75"><c r="A19" s="22"/><c r="B19" s="182" t="str"><f>Translation!A62</f><v>Heating and cooling</v></c><c r="C19" s="154"><v>3622.0646307451289</v></c><c r="D19" s="154"><v>0</v></c><c r="E19" s="154"><v>0</v></c><c r="F19" s="64"><v>3622.0646307451289</v></c><c r="G19" s="154"><v>0</v></c><c r="H19" s="154"><v>6250.4356294400004</v></c><c r="I19" s="154"><v>0</v></c><c r="J19" s="154"><v>528.20582783999998</v></c><c r="K19" s="154"><v>0</v></c><c r="L19" s="154"><v>0</v></c><c r="M19" s="64"><v>6778.6414572800004</v></c><c r="N19" s="154"><v>0</v></c><c r="O19" s="154"><v>0</v></c><c r="P19" s="154"><v>0</v></c><c r="Q19" s="154"><v>0</v></c><c r="R19" s="154"><v>0</v></c><c r="S19" s="154"><v>1408.5488742399998</v></c><c r="T19" s="64"><v>1408.5488742399998</v></c><c r="U19" s="64"><v>11809.25496226513</v></c></row><row r="20" spans="1:21" s="21" customFormat="1" ht="15.75"><c r="A20" s="22"/><c r="B20" s="182" t="str"><f>Translation!A63</f><v>Lighting</v></c><c r="C20" s="154"><v>1318.266114624</v></c><c r="D20" s="154"><v>0</v></c><c r="E20" s="154"><v>0</v></c><c r="F20" s="64"><v>1318.266114624</v></c><c r="G20" s="154"><v>0</v></c><c r="H20" s="154"><v>0</v></c><c r="I20" s="154"><v>0</v></c><c r="J20" s="154"><v>0</v></c><c r="K20" s="154"><v>0</v></c><c r="L20" s="154"><v>0</v></c><c r="M20" s="64"><v>0</v></c><c r="N20" s="154"><v>0</v></c><c r="O20" s="154"><v>0</v></c><c r="P20" s="154"><v>0</v></c><c r="Q20" s="154"><v>0</v></c><c r="R20" s="154"><v>0</v></c><c r="S20" s="154"><v>0</v></c><c r="T20" s="64"><v>0</v></c><c r="U20" s="64"><v>1318.266114624</v></c></row><row r="21" spans="1:21" s="21" customFormat="1" ht="15.75"><c r="A21" s="22"/><c r="B21" s="182" t="str"><f>Translation!A64</f><v>Cooking</v></c><c r="C21" s="154"><v>921.25679999999988</v></c><c r="D21" s="154"><v>0</v></c><c r="E21" s="154"><v>0</v></c><c r="F21" s="64"><v>921.25679999999988</v></c><c r="G21" s="154"><v>0</v></c><c r="H21" s="154"><v>0</v></c><c r="I21" s="154"><v>0</v></c><c r="J21" s="154"><v>552.75407999999993</v></c><c r="K21" s="154"><v>0</v></c><c r="L21" s="154"><v>0</v></c><c r="M21" s="64"><v>552.75407999999993</v></c><c r="N21" s="154"><v>0</v></c><c r="O21" s="154"><v>0</v></c><c r="P21" s="154"><v>0</v></c><c r="Q21" s="154"><v>0</v></c><c r="R21" s="154"><v>0</v></c><c r="S21" s="154"><v>460.62839999999989</v></c><c r="T21" s="64"><v>460.62839999999989</v></c><c r="U21" s="64"><v>1934.6392799999996</v></c></row><row r="22" spans="1:21" s="21" customFormat="1" ht="15.75"><c r="A22" s="22"/><c r="B22" s="182" t="str"><f>Translation!A65</f><v>Refrigerator and freezers</v></c><c r="C22" s="154"><v>1292.992</v></c><c r="D22" s="154"><v>0</v></c><c r="E22" s="154"><v>0</v></c><c r="F22" s="64"><v>1292.992</v></c><c r="G22" s="154"><v>0</v></c><c r="H22" s="154"><v>0</v></c><c r="I22" s="154"><v>0</v></c><c r="J22" s="154"><v>0</v></c><c r="K22" s="154"><v>0</v></c><c r="L22" s="154"><v>0</v></c><c r="M22" s="64"><v>0</v></c><c r="N22" s="154"><v>0</v></c><c r="O22" s="154"><v>0</v></c><c r="P22" s="154"><v>0</v></c><c r="Q22" s="154"><v>0</v></c><c r="R22" s="154"><v>0</v></c><c r="S22" s="154"><v>0</v></c><c r="T22" s="64"><v>0</v></c><c r="U22" s="64"><v>1292.992</v></c></row><row r="23" spans="1:21" s="21" customFormat="1" ht="15.75"><c r="A23" s="22"/><c r="B23" s="182" t="str"><f>Translation!A66</f><v>Laundry machines and dryers</v></c><c r="C23" s="154"><v>78.693333333333328</v></c><c r="D23" s="154"><v>0</v></c><c r="E23" s="154"><v>0</v></c><c r="F23" s="64"><v>78.693333333333328</v></c><c r="G23" s="154"><v>0</v></c><c r="H23" s="154"><v>0</v></c><c r="I23" s="154"><v>0</v></c><c r="J23" s="154"><v>0</v></c><c r="K23" s="154"><v>0</v></c><c r="L23" s="154"><v>0</v></c><c r="M23" s="64"><v>0</v></c><c r="N23" s="154"><v>0</v></c><c r="O23" s="154"><v>0</v></c><c r="P23" s="154"><v>0</v></c><c r="Q23" s="154"><v>0</v></c><c r="R23" s="154"><v>0</v></c><c r="S23" s="154"><v>0</v></c><c r="T23" s="64"><v>0</v></c><c r="U23" s="64"><v>78.693333333333328</v></c></row><row r="24" spans="1:21" s="21" customFormat="1" ht="15.75"><c r="A24" s="22"/><c r="B24" s="182" t="str"><f>Translation!A67</f><v>Dish washing</v></c><c r="C24" s="154"><v>110.17066666666666</v></c><c r="D24" s="154"><v>0</v></c><c r="E24" s="154"><v>0</v></c><c r="F24" s="64"><v>110.17066666666666</v></c><c r="G24" s="154"><v>0</v></c><c r="H24" s="154"><v>0</v></c><c r="I24" s="154"><v>0</v></c><c r="J24" s="154"><v>0</v></c><c r="K24" s="154"><v>0</v></c><c r="L24" s="154"><v>0</v></c><c r="M24" s="64"><v>0</v></c><c r="N24" s="154"><v>0</v></c><c r="O24" s="154"><v>0</v></c><c r="P24" s="154"><v>0</v></c><c r="Q24" s="154"><v>0</v></c><c r="R24" s="154"><v>0</v></c><c r="S24" s="154"><v>0</v></c><c r="T24" s="64"><v>0</v></c><c r="U24" s="64"><v>110.17066666666666</v></c></row><row r="25" spans="1:21" s="21" customFormat="1" ht="15.75"><c r="A25" s="22"/><c r="B25" s="182" t="str"><f>Translation!A68</f><v>Tv sets</v></c><c r="C25" s="154"><v>102.36186666666667</v></c><c r="D25" s="154"><v>0</v></c><c r="E25" s="154"><v>0</v></c><c r="F25" s="64"><v>102.36186666666667</v></c><c r="G25" s="154"><v>0</v></c><c r="H25" s="154"><v>0</v></c><c r="I25" s="154"><v>0</v></c><c r="J25" s="154"><v>0</v></c><c r="K25" s="154"><v>0</v></c><c r="L25" s="154"><v>0</v></c><c r="M25" s="64"><v>0</v></c><c r="N25" s="154"><v>0</v></c><c r="O25" s="154"><v>0</v></c><c r="P25" s="154"><v>0</v></c><c r="Q25" s="154"><v>0</v></c><c r="R25" s="154"><v>0</v></c><c r="S25" s="154"><v>0</v></c><c r="T25" s="64"><v>0</v></c><c r="U25" s="64"><v>102.36186666666667</v></c></row><row r="26" spans="1:21" s="21" customFormat="1" ht="15.75"><c r="A26" s="22"/><c r="B26" s="182" t="str"><f>Translation!A69</f><v>Other electric appliances</v></c><c r="C26" s="154"><v>921.12524088888824</v></c><c r="D26" s="154"><v>0</v></c><c r="E26" s="154"><v>0</v></c><c r="F26" s="64"><v>921.12524088888824</v></c><c r="G26" s="154"><v>0</v></c><c r="H26" s="154"><v>0</v></c><c r="I26" s="154"><v>0</v></c><c r="J26" s="154"><v>0</v></c><c r="K26" s="154"><v>0</v></c><c r="L26" s="154"><v>0</v></c><c r="M26" s="64"><v>0</v></c><c r="N26" s="154"><v>0</v></c><c r="O26" s="154"><v>0</v></c><c r="P26" s="154"><v>0</v></c><c r="Q26" s="154"><v>0</v></c><c r="R26" s="154"><v>0</v></c><c r="S26" s="154"><v>0</v></c><c r="T26" s="64"><v>0</v></c><c r="U26" s="64"><v>921.12524088888824</v></c></row><row r="27" spans="1:21" s="21" customFormat="1" ht="15.75"><c r="A27" s="22"/><c r="B27" s="66" t="str"><f>Translation!A70</f><v>PRIMARY SECTOR</v></c><c r="C27" s="234"><v>1265.7250704802914</v></c><c r="D27" s="234"><v>0</v></c><c r="E27" s="234"><v>0</v></c><c r="F27" s="64"><v>1265.7250704802914</v></c><c r="G27" s="234"><v>0</v></c><c r="H27" s="234"><v>229.14402962391941</v></c><c r="I27" s="234"><v>0</v></c><c r="J27" s="234"><v>0</v></c><c r="K27" s="234"><v>0</v></c><c r="L27" s="234"><v>0</v></c><c r="M27" s="64"><v>229.14402962391941</v></c><c r="N27" s="234"><v>0</v></c><c r="O27" s="234"><v>0</v></c><c r="P27" s="234"><v>0</v></c><c r="Q27" s="234"><v>0</v></c><c r="R27" s="234"><v>0</v></c><c r="S27" s="234"><v>261.59592235532483</v></c><c r="T27" s="64"><v>261.59592235532483</v></c><c r="U27" s="64"><v>1756.4650224595355</v></c></row><row r="28" spans="1:21" s="21" customFormat="1" ht="15.75"><c r="A28" s="22"/><c r="B28" s="183" t="str"><f>Translation!A71</f><v>Agriculture, forestry and fishing</v></c><c r="C28" s="154"><v>1265.7250704802914</v></c><c r="D28" s="154"><v>0</v></c><c r="E28" s="154"><v>0</v></c><c r="F28" s="64"><v>1265.7250704802914</v></c><c r="G28" s="154"><v>0</v></c><c r="H28" s="154"><v>229.14402962391941</v></c><c r="I28" s="154"><v>0</v></c><c r="J28" s="154"><v>0</v></c><c r="K28" s="154"><v>0</v></c><c r="L28" s="154"><v>0</v></c><c r="M28" s="64"><v>229.14402962391941</v></c><c r="N28" s="154"><v>0</v></c><c r="O28" s="154"><v>0</v></c><c r="P28" s="154"><v>0</v></c><c r="Q28" s="154"><v>0</v></c><c r="R28" s="154"><v>0</v></c><c r="S28" s="154"><v>261.59592235532483</v></c><c r="T28" s="64"><v>261.59592235532483</v></c><c r="U28" s="64"><v>1756.4650224595355</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3322.5283100107645</v></c><c r="D30" s="234"><v>0</v></c><c r="E30" s="234"><v>0</v></c><c r="F30" s="64"><v>3322.5283100107645</v></c><c r="G30" s="234"><v>1414.4205243422593</v></c><c r="H30" s="234"><v>1478.360082291978</v></c><c r="I30" s="234"><v>0</v></c><c r="J30" s="234"><v>129.31757842795852</v></c><c r="K30" s="234"><v>0</v></c><c r="L30" s="234"><v>0</v></c><c r="M30" s="64"><v>3022.0981850621956</v></c><c r="N30" s="234"><v>0</v></c><c r="O30" s="234"><v>0</v></c><c r="P30" s="234"><v>72.786744972810425</v></c><c r="Q30" s="234"><v>0</v></c><c r="R30" s="234"><v>0</v></c><c r="S30" s="234"><v>153.84888231687941</v></c><c r="T30" s="64"><v>226.63562728968984</v></c><c r="U30" s="64"><v>6571.2621223626502</v></c></row><row r="31" spans="1:21" s="21" customFormat="1" ht="15.75"><c r="A31" s="22"/><c r="B31" s="183" t="str"><f>Translation!A74</f><v>Manufacturing</v></c><c r="C31" s="154"><v>1645.4425916243788</v></c><c r="D31" s="154"><v>0</v></c><c r="E31" s="154"><v>0</v></c><c r="F31" s="64"><v>1645.4425916243788</v></c><c r="G31" s="154"><v>919.37334082246866</v></c><c r="H31" s="154"><v>960.9340534897857</v></c><c r="I31" s="154"><v>0</v></c><c r="J31" s="154"><v>129.31757842795852</v></c><c r="K31" s="154"><v>0</v></c><c r="L31" s="154"><v>0</v></c><c r="M31" s="64"><v>2009.624972740213</v></c><c r="N31" s="154"><v>0</v></c><c r="O31" s="154"><v>0</v></c><c r="P31" s="154"><v>72.786744972810425</v></c><c r="Q31" s="154"><v>0</v></c><c r="R31" s="154"><v>0</v></c><c r="S31" s="154"><v>153.84888231687941</v></c><c r="T31" s="64"><v>226.63562728968984</v></c><c r="U31" s="64"><v>3881.7031916542815</v></c></row><row r="32" spans="1:21" s="21" customFormat="1" ht="30"><c r="A32" s="22"/><c r="B32" s="183" t="str"><f>Translation!A75</f><v>Water supply, sewerage, waste management and remediation activities</v></c><c r="C32" s="154"><v>791.07816905018205</v></c><c r="D32" s="154"><v>0</v></c><c r="E32" s="154"><v>0</v></c><c r="F32" s="64"><v>791.07816905018205</v></c><c r="G32" s="154"><v>0</v></c><c r="H32" s="154"><v>0</v></c><c r="I32" s="154"><v>0</v></c><c r="J32" s="154"><v>0</v></c><c r="K32" s="154"><v>0</v></c><c r="L32" s="154"><v>0</v></c><c r="M32" s="64"><v>0</v></c><c r="N32" s="154"><v>0</v></c><c r="O32" s="154"><v>0</v></c><c r="P32" s="154"><v>0</v></c><c r="Q32" s="154"><v>0</v></c><c r="R32" s="154"><v>0</v></c><c r="S32" s="154"><v>0</v></c><c r="T32" s="64"><v>0</v></c><c r="U32" s="64"><v>791.07816905018205</v></c></row><row r="33" spans="1:21" s="21" customFormat="1" ht="15.75"><c r="A33" s="22"/><c r="B33" s="183" t="str"><f>Translation!A76</f><v>Construction</v></c><c r="C33" s="154"><v>886.00754933620397</v></c><c r="D33" s="154"><v>0</v></c><c r="E33" s="154"><v>0</v></c><c r="F33" s="64"><v>886.00754933620397</v></c><c r="G33" s="154"><v>495.04718351979079</v></c><c r="H33" s="154"><v>517.42602880219226</v></c><c r="I33" s="154"><v>0</v></c><c r="J33" s="154"><v>0</v></c><c r="K33" s="154"><v>0</v></c><c r="L33" s="154"><v>0</v></c><c r="M33" s="64"><v>1012.4732123219831</v></c><c r="N33" s="154"><v>0</v></c><c r="O33" s="154"><v>0</v></c><c r="P33" s="154"><v>0</v></c><c r="Q33" s="154"><v>0</v></c><c r="R33" s="154"><v>0</v></c><c r="S33" s="154"><v>0</v></c><c r="T33" s="64"><v>0</v></c><c r="U33" s="64"><v>1898.480761658187</v></c></row><row r="34" spans="1:21" s="21" customFormat="1" ht="15.75"><c r="A34" s="22"/><c r="B34" s="61" t="str"><f>Translation!A77</f><v>TERTIARY SECTOR</v></c><c r="C34" s="234"><v>17768.104819792476</v></c><c r="D34" s="234"><v>0</v></c><c r="E34" s="234"><v>0</v></c><c r="F34" s="64"><v>17768.104819792476</v></c><c r="G34" s="234"><v>0</v></c><c r="H34" s="234"><v>2299.7574672584974</v></c><c r="I34" s="234"><v>0</v></c><c r="J34" s="234"><v>32.444099999999999</v></c><c r="K34" s="234"><v>0</v></c><c r="L34" s="234"><v>0</v></c><c r="M34" s="64"><v>2332.2015672584976</v></c><c r="N34" s="234"><v>0</v></c><c r="O34" s="234"><v>0</v></c><c r="P34" s="234"><v>909.99818368834394</v></c><c r="Q34" s="234"><v>0</v></c><c r="R34" s="234"><v>0</v></c><c r="S34" s="234"><v>32.828874124333339</v></c><c r="T34" s="64"><v>942.82705781267725</v></c><c r="U34" s="64"><v>21043.133444863648</v></c></row><row r="35" spans="1:21" s="21" customFormat="1" ht="30"><c r="A35" s="22"/><c r="B35" s="183" t="str"><f>Translation!A78</f><v xml:space="preserve">Wholesale and retail trade; repair of motor vehicles and motorcycles </v></c><c r="C35" s="154"><v>3540.0494905918054</v></c><c r="D35" s="154"><v>0</v></c><c r="E35" s="154"><v>0</v></c><c r="F35" s="64"><v>3540.0494905918054</v></c><c r="G35" s="154"><v>0</v></c><c r="H35" s="154"><v>259.24266708853651</v></c><c r="I35" s="154"><v>0</v></c><c r="J35" s="154"><v>0</v></c><c r="K35" s="154"><v>0</v></c><c r="L35" s="154"><v>0</v></c><c r="M35" s="64"><v>259.24266708853651</v></c><c r="N35" s="154"><v>0</v></c><c r="O35" s="154"><v>0</v></c><c r="P35" s="154"><v>32.267001416226151</v></c><c r="Q35" s="154"><v>0</v></c><c r="R35" s="154"><v>0</v></c><c r="S35" s="154"><v>0</v></c><c r="T35" s="64"><v>32.267001416226151</v></c><c r="U35" s="64"><v>3831.5591590965682</v></c></row><row r="36" spans="1:21" s="21" customFormat="1" ht="15.75"><c r="A36" s="22"/><c r="B36" s="183" t="str"><f>Translation!A79</f><v>Accommodation and food service activities</v></c><c r="C36" s="154"><v>9765.5376533668223</v></c><c r="D36" s="154"><v>0</v></c><c r="E36" s="154"><v>0</v></c><c r="F36" s="64"><v>9765.5376533668223</v></c><c r="G36" s="154"><v>0</v></c><c r="H36" s="154"><v>1518.8558561338375</v></c><c r="I36" s="154"><v>0</v></c><c r="J36" s="154"><v>32.444099999999999</v></c><c r="K36" s="154"><v>0</v></c><c r="L36" s="154"><v>0</v></c><c r="M36" s="64"><v>1551.2999561338374</v></c><c r="N36" s="154"><v>0</v></c><c r="O36" s="154"><v>0</v></c><c r="P36" s="154"><v>849.20945780598925</v></c><c r="Q36" s="154"><v>0</v></c><c r="R36" s="154"><v>0</v></c><c r="S36" s="154"><v>32.828874124333339</v></c><c r="T36" s="64"><v>882.03833193032256</v></c><c r="U36" s="64"><v>12198.875941430982</v></c></row><row r="37" spans="1:21" s="21" customFormat="1" ht="15.75"><c r="A37" s="22"/><c r="B37" s="183" t="str"><f>Translation!A80</f><v>General public administration and social security</v></c><c r="C37" s="154"><v>482.24067312457532</v></c><c r="D37" s="154"><v>0</v></c><c r="E37" s="154"><v>0</v></c><c r="F37" s="64"><v>482.24067312457532</v></c><c r="G37" s="154"><v>0</v></c><c r="H37" s="154"><v>101.7190359874608</v></c><c r="I37" s="154"><v>0</v></c><c r="J37" s="154"><v>0</v></c><c r="K37" s="154"><v>0</v></c><c r="L37" s="154"><v>0</v></c><c r="M37" s="64"><v>101.7190359874608</v></c><c r="N37" s="154"><v>0</v></c><c r="O37" s="154"><v>0</v></c><c r="P37" s="154"><v>0</v></c><c r="Q37" s="154"><v>0</v></c><c r="R37" s="154"><v>0</v></c><c r="S37" s="154"><v>0</v></c><c r="T37" s="64"><v>0</v></c><c r="U37" s="64"><v>583.95970911203608</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184.0898991165574</v></c><c r="D39" s="154"><v>0</v></c><c r="E39" s="154"><v>0</v></c><c r="F39" s="64"><v>184.0898991165574</v></c><c r="G39" s="154"><v>0</v></c><c r="H39" s="154"><v>168.91011031473357</v></c><c r="I39" s="154"><v>0</v></c><c r="J39" s="154"><v>0</v></c><c r="K39" s="154"><v>0</v></c><c r="L39" s="154"><v>0</v></c><c r="M39" s="64"><v>168.91011031473357</v></c><c r="N39" s="154"><v>0</v></c><c r="O39" s="154"><v>0</v></c><c r="P39" s="154"><v>0</v></c><c r="Q39" s="154"><v>0</v></c><c r="R39" s="154"><v>0</v></c><c r="S39" s="154"><v>0</v></c><c r="T39" s="64"><v>0</v></c><c r="U39" s="64"><v>353.00000943129101</v></c></row><row r="40" spans="1:21" s="21" customFormat="1" ht="15.75"><c r="A40" s="22"/><c r="B40" s="183" t="str"><f>Translation!A83</f><v>Human health and social work activities</v></c><c r="C40" s="154"><v>34.173679347311825</v></c><c r="D40" s="154"><v>0</v></c><c r="E40" s="154"><v>0</v></c><c r="F40" s="64"><v>34.173679347311825</v></c><c r="G40" s="154"><v>0</v></c><c r="H40" s="154"><v>21.8777973610262</v></c><c r="I40" s="154"><v>0</v></c><c r="J40" s="154"><v>0</v></c><c r="K40" s="154"><v>0</v></c><c r="L40" s="154"><v>0</v></c><c r="M40" s="64"><v>21.8777973610262</v></c><c r="N40" s="154"><v>0</v></c><c r="O40" s="154"><v>0</v></c><c r="P40" s="154"><v>0</v></c><c r="Q40" s="154"><v>0</v></c><c r="R40" s="154"><v>0</v></c><c r="S40" s="154"><v>0</v></c><c r="T40" s="64"><v>0</v></c><c r="U40" s="64"><v>56.051476708338029</v></c></row><row r="41" spans="1:21" s="21" customFormat="1" ht="15.75"><c r="A41" s="22"/><c r="B41" s="183" t="str"><f>Translation!A84</f><v>Other services</v></c><c r="C41" s="154"><v>3129.1508890052564</v></c><c r="D41" s="154"><v>0</v></c><c r="E41" s="154"><v>0</v></c><c r="F41" s="64"><v>3129.1508890052564</v></c><c r="G41" s="154"><v>0</v></c><c r="H41" s="154"><v>229.15200037290279</v></c><c r="I41" s="154"><v>0</v></c><c r="J41" s="154"><v>0</v></c><c r="K41" s="154"><v>0</v></c><c r="L41" s="154"><v>0</v></c><c r="M41" s="64"><v>229.15200037290279</v></c><c r="N41" s="154"><v>0</v></c><c r="O41" s="154"><v>0</v></c><c r="P41" s="154"><v>28.521724466128472</v></c><c r="Q41" s="154"><v>0</v></c><c r="R41" s="154"><v>0</v></c><c r="S41" s="154"><v>0</v></c><c r="T41" s="64"><v>28.521724466128472</v></c><c r="U41" s="64"><v>3386.8246138442878</v></c></row><row r="42" spans="1:21" s="21" customFormat="1" ht="15.75"><c r="A42" s="22"/><c r="B42" s="183" t="str"><f>Translation!A85</f><v>Public lighting</v></c><c r="C42" s="154"><v>632.86253524014569</v></c><c r="D42" s="154"><v>0</v></c><c r="E42" s="154"><v>0</v></c><c r="F42" s="64"><v>632.86253524014569</v></c><c r="G42" s="154"><v>0</v></c><c r="H42" s="154"><v>0</v></c><c r="I42" s="154"><v>0</v></c><c r="J42" s="154"><v>0</v></c><c r="K42" s="154"><v>0</v></c><c r="L42" s="154"><v>0</v></c><c r="M42" s="64"><v>0</v></c><c r="N42" s="154"><v>0</v></c><c r="O42" s="154"><v>0</v></c><c r="P42" s="154"><v>0</v></c><c r="Q42" s="154"><v>0</v></c><c r="R42" s="154"><v>0</v></c><c r="S42" s="154"><v>0</v></c><c r="T42" s="64"><v>0</v></c><c r="U42" s="64"><v>632.86253524014569</v></c></row><row r="43" spans="1:21" s="21" customFormat="1" ht="15.75"><c r="A43" s="22"/><c r="B43" s="61" t="str"><f>Translation!A86</f><v>TRANSPORTS</v></c><c r="C43" s="234"><v>0</v></c><c r="D43" s="234"><v>0</v></c><c r="E43" s="234"><v>0</v></c><c r="F43" s="64"><v>0</v></c><c r="G43" s="234"><v>0</v></c><c r="H43" s="234"><v>1620.4579096164757</v></c><c r="I43" s="234"><v>2371.8918168937671</v></c><c r="J43" s="234"><v>0</v></c><c r="K43" s="234"><v>0</v></c><c r="L43" s="234"><v>0</v></c><c r="M43" s="64"><v>3992.3497265102428</v></c><c r="N43" s="234"><v>0</v></c><c r="O43" s="234"><v>0</v></c><c r="P43" s="234"><v>0</v></c><c r="Q43" s="234"><v>0</v></c><c r="R43" s="234"><v>0</v></c><c r="S43" s="234"><v>0</v></c><c r="T43" s="64"><v>0</v></c><c r="U43" s="64"><v>3992.3497265102428</v></c></row><row r="44" spans="1:21" s="21" customFormat="1" ht="30"><c r="A44" s="22"/><c r="B44" s="183" t="str"><f>Translation!A87</f><v>Passenger transport by road (public transport, taxi, tourism, transfers, etc.)</v></c><c r="C44" s="154"><v>0</v></c><c r="D44" s="154"><v>0</v></c><c r="E44" s="154"><v>0</v></c><c r="F44" s="64"><v>0</v></c><c r="G44" s="154"><v>0</v></c><c r="H44" s="154"><v>71.512604481350266</v></c><c r="I44" s="154"><v>16.489556858563773</v></c><c r="J44" s="154"><v>0</v></c><c r="K44" s="154"><v>0</v></c><c r="L44" s="154"><v>0</v></c><c r="M44" s="64"><v>88.002161339914039</v></c><c r="N44" s="154"><v>0</v></c><c r="O44" s="154"><v>0</v></c><c r="P44" s="154"><v>0</v></c><c r="Q44" s="154"><v>0</v></c><c r="R44" s="154"><v>0</v></c><c r="S44" s="154"><v>0</v></c><c r="T44" s="64"><v>0</v></c><c r="U44" s="64"><v>88.002161339914039</v></c></row><row r="45" spans="1:21" s="21" customFormat="1" ht="15.75"><c r="A45" s="22"/><c r="B45" s="183" t="str"><f>Translation!A88</f><v>Freight transport by road and removal services</v></c><c r="C45" s="154"><v>0</v></c><c r="D45" s="154"><v>0</v></c><c r="E45" s="154"><v>0</v></c><c r="F45" s="64"><v>0</v></c><c r="G45" s="154"><v>0</v></c><c r="H45" s="154"><v>1179.8571099021078</v></c><c r="I45" s="154"><v>272.05443068131126</v></c><c r="J45" s="154"><v>0</v></c><c r="K45" s="154"><v>0</v></c><c r="L45" s="154"><v>0</v></c><c r="M45" s="64"><v>1451.9115405834191</v></c><c r="N45" s="154"><v>0</v></c><c r="O45" s="154"><v>0</v></c><c r="P45" s="154"><v>0</v></c><c r="Q45" s="154"><v>0</v></c><c r="R45" s="154"><v>0</v></c><c r="S45" s="154"><v>0</v></c><c r="T45" s="64"><v>0</v></c><c r="U45" s="64"><v>1451.9115405834191</v></c></row><row r="46" spans="1:21" s="21" customFormat="1" ht="15.75"><c r="A46" s="22"/><c r="B46" s="183" t="str"><f>Translation!A89</f><v>Other fleet for public and private services</v></c><c r="C46" s="154"><v>0</v></c><c r="D46" s="154"><v>0</v></c><c r="E46" s="154"><v>0</v></c><c r="F46" s="64"><v>0</v></c><c r="G46" s="154"><v>0</v></c><c r="H46" s="154"><v>7.2244422245239468</v></c><c r="I46" s="154"><v>74.915410900326549</v></c><c r="J46" s="154"><v>0</v></c><c r="K46" s="154"><v>0</v></c><c r="L46" s="154"><v>0</v></c><c r="M46" s="64"><v>82.13985312485049</v></c><c r="N46" s="154"><v>0</v></c><c r="O46" s="154"><v>0</v></c><c r="P46" s="154"><v>0</v></c><c r="Q46" s="154"><v>0</v></c><c r="R46" s="154"><v>0</v></c><c r="S46" s="154"><v>0</v></c><c r="T46" s="64"><v>0</v></c><c r="U46" s="64"><v>82.13985312485049</v></c></row><row r="47" spans="1:21" s="21" customFormat="1" ht="15.75"><c r="A47" s="22"/><c r="B47" s="182" t="str"><f>Translation!A90</f><v>Private transports</v></c><c r="C47" s="154"><v>0</v></c><c r="D47" s="154"><v>0</v></c><c r="E47" s="154"><v>0</v></c><c r="F47" s="64"><v>0</v></c><c r="G47" s="154"><v>0</v></c><c r="H47" s="154"><v>361.86375300849357</v></c><c r="I47" s="154"><v>2008.4324184535653</v></c><c r="J47" s="154"><v>0</v></c><c r="K47" s="154"><v>0</v></c><c r="L47" s="154"><v>0</v></c><c r="M47" s="64"><v>2370.2961714620587</v></c><c r="N47" s="154"><v>0</v></c><c r="O47" s="154"><v>0</v></c><c r="P47" s="154"><v>0</v></c><c r="Q47" s="154"><v>0</v></c><c r="R47" s="154"><v>0</v></c><c r="S47" s="154"><v>0</v></c><c r="T47" s="64"><v>0</v></c><c r="U47" s="64"><v>2370.2961714620587</v></c></row><row r="48" spans="1:21" s="21" customFormat="1" ht="15.75"><c r="A48" s="22"/><c r="B48" s="73" t="str"><f>Translation!A118</f><v>TOTAL FOR INTERNAL MARKET</v></c><c r="C48" s="149"><v>32148.159484275166</v></c><c r="D48" s="149"><v>0</v></c><c r="E48" s="149"><v>0</v></c><c r="F48" s="64"><v>32148.159484275166</v></c><c r="G48" s="65"><v>1414.4205243422593</v></c><c r="H48" s="65"><v>13040.315226694853</v></c><c r="I48" s="65"><v>2371.8918168937671</v></c><c r="J48" s="65"><v>1242.7215862679584</v></c><c r="K48" s="65"><v>0</v></c><c r="L48" s="65"><v>0</v></c><c r="M48" s="64"><v>18069.349154198837</v></c><c r="N48" s="65"><v>0</v></c><c r="O48" s="65"><v>0</v></c><c r="P48" s="65"><v>2185.0195236238937</v></c><c r="Q48" s="65"><v>0</v></c><c r="R48" s="65"><v>0</v></c><c r="S48" s="65"><v>2678.1213315253594</v></c><c r="T48" s="64"><v>4863.1408551492532</v></c><c r="U48" s="64"><v>55080.649493623248</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2700.4453966791139</v></c><c r="D59" s="235"><v>25991.786943036474</v></c><c r="E59" s="235"><v>0</v></c><c r="F59" s="235"><v>0</v></c><c r="G59" s="235"><v>0</v></c><c r="H59" s="235"><v>0</v></c><c r="I59" s="59"><v>28692.232339715589</v></c><c r="J59" s="235"><v>0</v></c><c r="K59" s="235"><v>5063.3351187733379</v></c><c r="L59" s="235"><v>0</v></c><c r="M59" s="235"><v>0</v></c><c r="N59" s="235"><v>0</v></c><c r="O59" s="235"><v>0</v></c><c r="P59" s="235"><v>0</v></c><c r="Q59" s="235"/><c r="R59" s="59"><v>5063.3351187733379</v></c><c r="S59" s="59"><v>33755.567458488928</v></c><c r="T59" s="235"><v>0</v></c><c r="U59" s="235"><v>0</v></c><c r="V59" s="59"><v>0</v></c><c r="W59" s="235"><v>0</v></c><c r="X59" s="235"><v>0</v></c><c r="Y59" s="235"><v>0</v></c><c r="Z59" s="235"><v>0</v></c><c r="AA59" s="186"><v>0</v></c><c r="AB59" s="59"><v>0</v></c><c r="AC59" s="64"><v>33755.567458488928</v></c><c r="AD59" s="187"><v>1607.4079742137619</v></c></row><row r="60" spans="2:32" s="51" customFormat="1" ht="15.75"><c r="B60" s="183" t="str"><f>Translation!A125</f><v>Heat</v></c><c r="C60" s="235"><v>0</v></c><c r="D60" s="235"><v>0</v></c><c r="E60" s="235"><v>0</v></c><c r="F60" s="235"><v>0</v></c><c r="G60" s="235"><v>0</v></c><c r="H60" s="235"><v>0</v></c><c r="I60" s="59"><v>0</v></c><c r="J60" s="235"><v>0</v></c><c r="K60" s="235"><v>0</v></c><c r="L60" s="235"><v>0</v></c><c r="M60" s="235"><v>0</v></c><c r="N60" s="235"><v>0</v></c><c r="O60" s="235"><v>0</v></c><c r="P60" s="235"><v>0</v></c><c r="Q60" s="235"/><c r="R60" s="59"><v>0</v></c><c r="S60" s="59"><v>0</v></c><c r="T60" s="235"><v>0</v></c><c r="U60" s="235"><v>0</v></c><c r="V60" s="59"><v>0</v></c><c r="W60" s="235"><v>0</v></c><c r="X60" s="235"><v>0</v></c><c r="Y60" s="235"><v>0</v></c><c r="Z60" s="235"><v>0</v></c><c r="AA60" s="186"><v>0</v></c><c r="AB60" s="59"><v>0</v></c><c r="AC60" s="64"><v>0</v></c><c r="AD60" s="187"><v>0</v></c></row><row r="61" spans="2:32" s="51" customFormat="1" ht="15.75"><c r="B61" s="183" t="str"><f>Translation!A126</f><v>Cold</v></c><c r="C61" s="235"><v>0</v></c><c r="D61" s="235"><v>0</v></c><c r="E61" s="235"><v>0</v></c><c r="F61" s="235"><v>0</v></c><c r="G61" s="235"><v>0</v></c><c r="H61" s="235"><v>0</v></c><c r="I61" s="59"><v>0</v></c><c r="J61" s="235"><v>0</v></c><c r="K61" s="235"><v>0</v></c><c r="L61" s="235"><v>0</v></c><c r="M61" s="235"><v>0</v></c><c r="N61" s="235"><v>0</v></c><c r="O61" s="235"><v>0</v></c><c r="P61" s="235"><v>0</v></c><c r="Q61" s="235"/><c r="R61" s="59"><v>0</v></c><c r="S61" s="59"><v>0</v></c><c r="T61" s="235"><v>0</v></c><c r="U61" s="235"><v>0</v></c><c r="V61" s="59"><v>0</v></c><c r="W61" s="235"><v>0</v></c><c r="X61" s="235"><v>0</v></c><c r="Y61" s="235"><v>0</v></c><c r="Z61" s="235"><v>0</v></c><c r="AA61" s="186"><v>0</v></c><c r="AB61" s="59"><v>0</v></c><c r="AC61" s="64"><v>0</v></c><c r="AD61" s="187"><v>0</v></c></row><row r="62" spans="2:32" s="51" customFormat="1" ht="15.75"><c r="B62" s="70" t="str"><f>Translation!A119</f><v>TOTAL</v></c><c r="C62" s="53"><f t="shared" ref="C62:AD62" si="0">SUM(C59:C61)</f><v>2700.4453966791139</v></c><c r="D62" s="53"><f t="shared" si="0"/><v>25991.786943036474</v></c><c r="E62" s="53"><f t="shared" si="0"/><v>0</v></c><c r="F62" s="53"><f t="shared" si="0"/><v>0</v></c><c r="G62" s="53"><f t="shared" si="0"/><v>0</v></c><c r="H62" s="53"><f t="shared" si="0"/><v>0</v></c><c r="I62" s="53"><f t="shared" si="0"/><v>28692.232339715589</v></c><c r="J62" s="53"><f t="shared" si="0"/><v>0</v></c><c r="K62" s="53"><f t="shared" si="0"/><v>5063.3351187733379</v></c><c r="L62" s="53"><f t="shared" si="0"/><v>0</v></c><c r="M62" s="53"><f t="shared" si="0"/><v>0</v></c><c r="N62" s="53"><f t="shared" si="0"/><v>0</v></c><c r="O62" s="53"><f t="shared" si="0"/><v>0</v></c><c r="P62" s="53"><f t="shared" si="0"/><v>0</v></c><c r="Q62" s="53"><f t="shared" si="0"/><v>0</v></c><c r="R62" s="53"><f t="shared" si="0"/><v>5063.3351187733379</v></c><c r="S62" s="53"><f t="shared" si="0"/><v>33755.567458488928</v></c><c r="T62" s="53"><f t="shared" si="0"/><v>0</v></c><c r="U62" s="53"><f t="shared" si="0"/><v>0</v></c><c r="V62" s="53"><f t="shared" si="0"/><v>0</v></c><c r="W62" s="53"><f t="shared" si="0"/><v>0</v></c><c r="X62" s="53"><f t="shared" si="0"/><v>0</v></c><c r="Y62" s="53"><f t="shared" si="0"/><v>0</v></c><c r="Z62" s="53"><f t="shared" si="0"/><v>0</v></c><c r="AA62" s="53"><f t="shared" si="0"/><v>0</v></c><c r="AB62" s="53"><f t="shared" si="0"/><v>0</v></c><c r="AC62" s="53"><f t="shared" si="0"/><v>33755.567458488928</v></c><c r="AD62" s="53"><f t="shared" si="0"/><v>1607.4079742137619</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7715.5582762260401</v></c><c r="D69" s="235"><v>74262.248408675645</v></c><c r="E69" s="235"><v>0</v></c><c r="F69" s="235"><v>0</v></c><c r="G69" s="235"><v>0</v></c><c r="H69" s="235"><v>0</v></c><c r="I69" s="59"><v>81977.80668490169</v></c><c r="J69" s="185"><v>0</v></c><c r="K69" s="185"><v>5063.3351187733379</v></c><c r="L69" s="185"><v>0</v></c><c r="M69" s="185"><v>0</v></c><c r="N69" s="185"><v>0</v></c><c r="O69" s="235"><v>0</v></c><c r="P69" s="185"><v>0</v></c><c r="Q69" s="185"/><c r="R69" s="59"><v>5063.3351187733379</v></c><c r="S69" s="59"><v>87041.141803675026</v></c><c r="T69" s="71"><v>53285.574345186098</v></c><c r="U69" s="57"/><c r="V69" s="57"/><c r="W69" s="58"/><c r="X69" s="57"/><c r="Y69" s="57"/><c r="Z69" s="57"/><c r="AA69" s="57"/><c r="AB69" s="57"/><c r="AC69" s="57"/><c r="AD69" s="57"/><c r="AE69" s="57"/></row><row r="70" spans="2:31" s="51" customFormat="1" ht="15.75"><c r="B70" s="184" t="str"><f>Translation!A125</f><v>Heat</v></c><c r="C70" s="235"><v>0</v></c><c r="D70" s="235"><v>0</v></c><c r="E70" s="235"><v>0</v></c><c r="F70" s="235"><v>0</v></c><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v>0</v></c><c r="D71" s="235"><v>0</v></c><c r="E71" s="235"><v>0</v></c><c r="F71" s="235"><v>0</v></c><c r="G71" s="235"><v>0</v></c><c r="H71" s="235"><v>0</v></c><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7715.5582762260401</v></c><c r="D72" s="53"><f t="shared" si="1"/><v>74262.248408675645</v></c><c r="E72" s="53"><f t="shared" si="1"/><v>0</v></c><c r="F72" s="53"><f t="shared" si="1"/><v>0</v></c><c r="G72" s="53"><f t="shared" si="1"/><v>0</v></c><c r="H72" s="53"><f t="shared" si="1"/><v>0</v></c><c r="I72" s="53"><f t="shared" si="1"/><v>81977.80668490169</v></c><c r="J72" s="53"><f t="shared" si="1"/><v>0</v></c><c r="K72" s="53"><f t="shared" si="1"/><v>5063.3351187733379</v></c><c r="L72" s="53"><f t="shared" si="1"/><v>0</v></c><c r="M72" s="53"><f t="shared" si="1"/><v>0</v></c><c r="N72" s="53"><f t="shared" si="1"/><v>0</v></c><c r="O72" s="53"><f t="shared" si="1"/><v>0</v></c><c r="P72" s="53"><f t="shared" si="1"/><v>0</v></c><c r="Q72" s="53"><f t="shared" si="1"/><v>0</v></c><c r="R72" s="53"><f t="shared" si="1"/><v>5063.3351187733379</v></c><c r="S72" s="53"><f t="shared" si="1"/><v>87041.141803675026</v></c><c r="T72" s="71"><f>S72-AC62+AB62</f><v>53285.574345186098</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9129.9788005683004</v></c><c r="D79" s="186"><f t="shared" si="2"/><v>87302.56363537049</v></c><c r="E79" s="186"><f t="shared" si="2"/><v>2371.8918168937671</v></c><c r="F79" s="186"><f t="shared" si="2"/><v>1242.7215862679584</v></c><c r="G79" s="186"><f t="shared" si="2"/><v>0</v></c><c r="H79" s="186"><f t="shared" si="2"/><v>0</v></c><c r="I79" s="53"><f>SUM(C79:H79)</f><v>100047.15583910051</v></c><c r="J79" s="186"><f t="shared" ref="J79:O79" si="3">N48+J72</f><v>0</v></c><c r="K79" s="186"><f t="shared" si="3"/><v>5063.3351187733379</v></c><c r="L79" s="186"><f t="shared" si="3"/><v>2185.0195236238937</v></c><c r="M79" s="186"><f t="shared" si="3"/><v>0</v></c><c r="N79" s="186"><f t="shared" si="3"/><v>0</v></c><c r="O79" s="186"><f t="shared" si="3"/><v>2678.1213315253594</v></c><c r="P79" s="186"><f>P72</f><v>0</v></c><c r="Q79" s="186"><f>Q72</f><v>0</v></c><c r="R79" s="53"><f>SUM(J79:Q79)</f><v>9926.4759739225901</v></c><c r="S79" s="186"><f>Y62</f><v>0</v></c><c r="T79" s="186"><f>Z62</f><v>0</v></c><c r="U79" s="186"><f>$C$49+$C$50+$C$51</f><v>0</v></c><c r="V79" s="53"><f>S79-T79-U79</f><v>0</v></c><c r="W79" s="186"><f>$D$49+$D$50+$D$51</f><v>0</v></c><c r="X79" s="186"><f>$E$49+$E$50+$E$51</f><v>0</v></c><c r="Y79" s="53"><f>I79+R79+V79-W79-X79</f><v>109973.63181302309</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f t="shared" ref="C86:P86" si="4">IF(C69&gt;0,C59/C69,"-")</f><v>0.35</v></c><c r="D86" s="188"><f t="shared" si="4"/><v>0.35</v></c><c r="E86" s="188" t="str"><f t="shared" si="4"/><v>-</v></c><c r="F86" s="188" t="str"><f t="shared" si="4"/><v>-</v></c><c r="G86" s="188" t="str"><f t="shared" si="4"/><v>-</v></c><c r="H86" s="188" t="str"><f t="shared" si="4"/><v>-</v></c><c r="I86" s="67"><f t="shared" si="4"/><v>0.35</v></c><c r="J86" s="188" t="str"><f t="shared" si="4"/><v>-</v></c><c r="K86" s="188"><f t="shared" si="4"/><v>1</v></c><c r="L86" s="188" t="str"><f t="shared" si="4"/><v>-</v></c><c r="M86" s="188" t="str"><f t="shared" si="4"/><v>-</v></c><c r="N86" s="188" t="str"><f t="shared" si="4"/><v>-</v></c><c r="O86" s="188" t="str"><f t="shared" si="4"/><v>-</v></c><c r="P86" s="188" t="str"><f t="shared" si="4"/><v>-</v></c><c r="Q86" s="188" t="s"><v>522</v></c><c r="R86" s="67"><f t="shared" ref="R86:S88" si="5">IF(R69&gt;0,R59/R69,"-")</f><v>1</v></c><c r="S86" s="67"><f t="shared" si="5"/><v>0.38781163434903043</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6694.9482919036027</v></c><c r="D95" s="64"><f>SUM(D96:D104)</f><v>0</v></c><c r="E95" s="64"><f>SUM(E96:E104)</f><v>0</v></c><c r="F95" s="64"><f t="shared" ref="F95:F126" si="8">SUM(C95:E95)</f><v>6694.9482919036027</v></c><c r="G95" s="64"><f t="shared" ref="G95:L95" si="9">SUM(G96:G104)</f><v>0</v></c><c r="H95" s="64"><f t="shared" si="9"/><v>1979.1630620203632</v></c><c r="I95" s="64"><f t="shared" si="9"/><v>0</v></c><c r="J95" s="64"><f t="shared" si="9"/><v>259.43037788159995</v></c><c r="K95" s="64"><f t="shared" si="9"/><v>0</v></c><c r="L95" s="64"><f t="shared" si="9"/><v>0</v></c><c r="M95" s="64"><f t="shared" ref="M95:M126" si="10">SUM(G95:L95)</f><v>2238.5934399019634</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8933.5417318055661</v></c></row><row r="96" spans="1:32" s="21" customFormat="1" ht="15.75"><c r="A96" s="22"/><c r="B96" s="182" t="str"><f>Translation!A61</f><v>Hot water</v></c><c r="C96" s="185"><f t="shared" ref="C96:C104" si="14">IF(AND(C$48&gt;0,($S$133+$V$143)&gt;0), ($S$133+$V$143)/C$48,0)*C18</f><v>974.22679657940625</v></c><c r="D96" s="185"><f t="shared" ref="D96:D104" si="15">IF(AND(D$48&gt;0,$S$134&gt;0), ($S$134)/D$48,0)*D18</f><v>0</v></c><c r="E96" s="185"><f t="shared" ref="E96:E104" si="16">IF(AND(E$48&gt;0,$S$135&gt;0), ($S$135)/E$48,0)*E18</f><v>0</v></c><c r="F96" s="64"><f t="shared" si="8"/><v>974.22679657940625</v></c><c r="G96" s="185"><f>'CO2 factors'!C$7*G18</f><v>0</v></c><c r="H96" s="185"><f>'CO2 factors'!D$7*H18</f><v>310.29674895988308</v></c><c r="I96" s="185"><f>'CO2 factors'!E$7*I18</f><v>0</v></c><c r="J96" s="185"><f>'CO2 factors'!F$7*J18</f><v>0</v></c><c r="K96" s="185"><f>'CO2 factors'!G$7*K18</f><v>0</v></c><c r="L96" s="185"><f>'CO2 factors'!H$7*L18</f><v>0</v></c><c r="M96" s="64"><f t="shared" si="10"/><v>310.29674895988308</v></c><c r="N96" s="185"><f>'CO2 factors'!J$7*N18</f><v>0</v></c><c r="O96" s="185"><f>'CO2 factors'!K$7*O18</f><v>0</v></c><c r="P96" s="185"><f>'CO2 factors'!L$7*P18</f><v>0</v></c><c r="Q96" s="185"><f>'CO2 factors'!M$7*Q18</f><v>0</v></c><c r="R96" s="185"><f>'CO2 factors'!N$7*R18</f><v>0</v></c><c r="S96" s="185"><f>'CO2 factors'!O$7*S18</f><v>0</v></c><c r="T96" s="64"><f t="shared" si="12"/><v>0</v></c><c r="U96" s="64"><f t="shared" si="13"/><v>1284.5235455392894</v></c></row><row r="97" spans="1:21" s="21" customFormat="1" ht="15.75"><c r="A97" s="22"/><c r="B97" s="182" t="str"><f>Translation!A62</f><v>Heating and cooling</v></c><c r="C97" s="185"><f t="shared" si="14"/><v>2476.5142499793674</v></c><c r="D97" s="185"><f t="shared" si="15"/><v>0</v></c><c r="E97" s="185"><f t="shared" si="16"/><v>0</v></c><c r="F97" s="64"><f t="shared" si="8"/><v>2476.5142499793674</v></c><c r="G97" s="185"><f>'CO2 factors'!C$7*G19</f><v>0</v></c><c r="H97" s="185"><f>'CO2 factors'!D$7*H19</f><v>1668.8663130604803</v></c><c r="I97" s="185"><f>'CO2 factors'!E$7*I19</f><v>0</v></c><c r="J97" s="185"><f>'CO2 factors'!F$7*J19</f><v>126.76939868159999</v></c><c r="K97" s="185"><f>'CO2 factors'!G$7*K19</f><v>0</v></c><c r="L97" s="185"><f>'CO2 factors'!H$7*L19</f><v>0</v></c><c r="M97" s="64"><f t="shared" si="10"/><v>1795.6357117420803</v></c><c r="N97" s="185"><f>'CO2 factors'!J$7*N19</f><v>0</v></c><c r="O97" s="185"><f>'CO2 factors'!K$7*O19</f><v>0</v></c><c r="P97" s="185"><f>'CO2 factors'!L$7*P19</f><v>0</v></c><c r="Q97" s="185"><f>'CO2 factors'!M$7*Q19</f><v>0</v></c><c r="R97" s="185"><f>'CO2 factors'!N$7*R19</f><v>0</v></c><c r="S97" s="185"><f>'CO2 factors'!O$7*S19</f><v>0</v></c><c r="T97" s="64"><f t="shared" si="12"/><v>0</v></c><c r="U97" s="64"><f t="shared" si="13"/><v>4272.1499617214477</v></c></row><row r="98" spans="1:21" s="21" customFormat="1" ht="15.75"><c r="A98" s="22"/><c r="B98" s="182" t="str"><f>Translation!A63</f><v>Lighting</v></c><c r="C98" s="185"><f t="shared" si="14"/><v>901.33809055186759</v></c><c r="D98" s="185"><f t="shared" si="15"/><v>0</v></c><c r="E98" s="185"><f t="shared" si="16"/><v>0</v></c><c r="F98" s="64"><f t="shared" si="8"/><v>901.33809055186759</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901.33809055186759</v></c></row><row r="99" spans="1:21" s="21" customFormat="1" ht="15.75"><c r="A99" s="22"/><c r="B99" s="182" t="str"><f>Translation!A64</f><v>Cooking</v></c><c r="C99" s="185"><f t="shared" si="14"/><v>629.89091186400003</v></c><c r="D99" s="185"><f t="shared" si="15"/><v>0</v></c><c r="E99" s="185"><f t="shared" si="16"/><v>0</v></c><c r="F99" s="64"><f t="shared" si="8"/><v>629.89091186400003</v></c><c r="G99" s="185"><f>'CO2 factors'!C$7*G21</f><v>0</v></c><c r="H99" s="185"><f>'CO2 factors'!D$7*H21</f><v>0</v></c><c r="I99" s="185"><f>'CO2 factors'!E$7*I21</f><v>0</v></c><c r="J99" s="185"><f>'CO2 factors'!F$7*J21</f><v>132.66097919999999</v></c><c r="K99" s="185"><f>'CO2 factors'!G$7*K21</f><v>0</v></c><c r="L99" s="185"><f>'CO2 factors'!H$7*L21</f><v>0</v></c><c r="M99" s="64"><f t="shared" si="10"/><v>132.66097919999999</v></c><c r="N99" s="185"><f>'CO2 factors'!J$7*N21</f><v>0</v></c><c r="O99" s="185"><f>'CO2 factors'!K$7*O21</f><v>0</v></c><c r="P99" s="185"><f>'CO2 factors'!L$7*P21</f><v>0</v></c><c r="Q99" s="185"><f>'CO2 factors'!M$7*Q21</f><v>0</v></c><c r="R99" s="185"><f>'CO2 factors'!N$7*R21</f><v>0</v></c><c r="S99" s="185"><f>'CO2 factors'!O$7*S21</f><v>0</v></c><c r="T99" s="64"><f t="shared" si="12"/><v>0</v></c><c r="U99" s="64"><f t="shared" si="13"/><v>762.55189106400007</v></c></row><row r="100" spans="1:21" s="21" customFormat="1" ht="15.75"><c r="A100" s="22"/><c r="B100" s="182" t="str"><f>Translation!A65</f><v>Refrigerator and freezers</v></c><c r="C100" s="185"><f t="shared" si="14"/><v>884.05742016000011</v></c><c r="D100" s="185"><f t="shared" si="15"/><v>0</v></c><c r="E100" s="185"><f t="shared" si="16"/><v>0</v></c><c r="F100" s="64"><f t="shared" si="8"/><v>884.05742016000011</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884.05742016000011</v></c></row><row r="101" spans="1:21" s="21" customFormat="1" ht="15.75"><c r="A101" s="22"/><c r="B101" s="182" t="str"><f>Translation!A66</f><v>Laundry machines and dryers</v></c><c r="C101" s="185"><f t="shared" si="14"/><v>53.804992800000001</v></c><c r="D101" s="185"><f t="shared" si="15"/><v>0</v></c><c r="E101" s="185"><f t="shared" si="16"/><v>0</v></c><c r="F101" s="64"><f t="shared" si="8"/><v>53.804992800000001</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53.804992800000001</v></c></row><row r="102" spans="1:21" s="21" customFormat="1" ht="15.75"><c r="A102" s="22"/><c r="B102" s="182" t="str"><f>Translation!A67</f><v>Dish washing</v></c><c r="C102" s="185"><f t="shared" si="14"/><v>75.326989920000003</v></c><c r="D102" s="185"><f t="shared" si="15"/><v>0</v></c><c r="E102" s="185"><f t="shared" si="16"/><v>0</v></c><c r="F102" s="64"><f t="shared" si="8"/><v>75.326989920000003</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75.326989920000003</v></c></row><row r="103" spans="1:21" s="21" customFormat="1" ht="15.75"><c r="A103" s="22"/><c r="B103" s="182" t="str"><f>Translation!A68</f><v>Tv sets</v></c><c r="C103" s="185"><f t="shared" si="14"/><v>69.987879096000015</v></c><c r="D103" s="185"><f t="shared" si="15"/><v>0</v></c><c r="E103" s="185"><f t="shared" si="16"/><v>0</v></c><c r="F103" s="64"><f t="shared" si="8"/><v>69.987879096000015</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69.987879096000015</v></c></row><row r="104" spans="1:21" s="21" customFormat="1" ht="15.75"><c r="A104" s="22"/><c r="B104" s="182" t="str"><f>Translation!A69</f><v>Other electric appliances</v></c><c r="C104" s="185"><f t="shared" si="14"/><v>629.8009609529596</v></c><c r="D104" s="185"><f t="shared" si="15"/><v>0</v></c><c r="E104" s="185"><f t="shared" si="16"/><v>0</v></c><c r="F104" s="64"><f t="shared" si="8"/><v>629.8009609529596</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629.8009609529596</v></c></row><row r="105" spans="1:21" s="21" customFormat="1" ht="15.75"><c r="A105" s="22"/><c r="B105" s="66" t="str"><f>Translation!A70</f><v>PRIMARY SECTOR</v></c><c r="C105" s="64"><f>SUM(C106:C107)</f><v>865.41420243948971</v></c><c r="D105" s="64"><f>SUM(D106:D107)</f><v>0</v></c><c r="E105" s="64"><f>SUM(E106:E107)</f><v>0</v></c><c r="F105" s="64"><f t="shared" si="8"/><v>865.41420243948971</v></c><c r="G105" s="64"><f t="shared" ref="G105:L105" si="17">SUM(G106:G107)</f><v>0</v></c><c r="H105" s="64"><f t="shared" si="17"/><v>61.181455909586482</v></c><c r="I105" s="64"><f t="shared" si="17"/><v>0</v></c><c r="J105" s="64"><f t="shared" si="17"/><v>0</v></c><c r="K105" s="64"><f t="shared" si="17"/><v>0</v></c><c r="L105" s="64"><f t="shared" si="17"/><v>0</v></c><c r="M105" s="64"><f t="shared" si="10"/><v>61.181455909586482</v></c><c r="N105" s="64"><f t="shared" ref="N105:S105" si="18">SUM(N106:N107)</f><v>0</v></c><c r="O105" s="64"><f t="shared" si="18"/><v>0</v></c><c r="P105" s="64"><f t="shared" si="18"/><v>0</v></c><c r="Q105" s="64"><f t="shared" si="18"/><v>0</v></c><c r="R105" s="64"><f t="shared" si="18"/><v>0</v></c><c r="S105" s="64"><f t="shared" si="18"/><v>0</v></c><c r="T105" s="64"><f t="shared" si="12"/><v>0</v></c><c r="U105" s="64"><f t="shared" si="13"/><v>926.59565834907619</v></c></row><row r="106" spans="1:21" s="21" customFormat="1" ht="15.75"><c r="A106" s="22"/><c r="B106" s="183" t="str"><f>Translation!A71</f><v>Agriculture, forestry and fishing</v></c><c r="C106" s="185"><f>IF(AND(C$48&gt;0,($S$133+$V$143)&gt;0), ($S$133+$V$143)/C$48,0)*C28</f><v>865.41420243948971</v></c><c r="D106" s="185"><f>IF(AND(D$48&gt;0,$S$134&gt;0), ($S$134)/D$48,0)*D28</f><v>0</v></c><c r="E106" s="185"><f>IF(AND(E$48&gt;0,$S$135&gt;0), ($S$135)/E$48,0)*E28</f><v>0</v></c><c r="F106" s="64"><f t="shared" si="8"/><v>865.41420243948971</v></c><c r="G106" s="185"><f>'CO2 factors'!C$7*G28</f><v>0</v></c><c r="H106" s="185"><f>'CO2 factors'!D$7*H28</f><v>61.181455909586482</v></c><c r="I106" s="185"><f>'CO2 factors'!E$7*I28</f><v>0</v></c><c r="J106" s="185"><f>'CO2 factors'!F$7*J28</f><v>0</v></c><c r="K106" s="185"><f>'CO2 factors'!G$7*K28</f><v>0</v></c><c r="L106" s="185"><f>'CO2 factors'!H$7*L28</f><v>0</v></c><c r="M106" s="64"><f t="shared" si="10"/><v>61.181455909586482</v></c><c r="N106" s="185"><f>'CO2 factors'!J$7*N28</f><v>0</v></c><c r="O106" s="185"><f>'CO2 factors'!K$7*O28</f><v>0</v></c><c r="P106" s="185"><f>'CO2 factors'!L$7*P28</f><v>0</v></c><c r="Q106" s="185"><f>'CO2 factors'!M$7*Q28</f><v>0</v></c><c r="R106" s="185"><f>'CO2 factors'!N$7*R28</f><v>0</v></c><c r="S106" s="185"><f>'CO2 factors'!O$7*S28</f><v>0</v></c><c r="T106" s="64"><f t="shared" si="12"/><v>0</v></c><c r="U106" s="64"><f t="shared" si="13"/><v>926.59565834907619</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2271.7122814036602</v></c><c r="D108" s="64"><f>SUM(D109:D111)</f><v>0</v></c><c r="E108" s="64"><f>SUM(E109:E111)</f><v>0</v></c><c r="F108" s="64"><f t="shared" si="8"/><v>2271.7122814036602</v></c><c r="G108" s="64"><f t="shared" ref="G108:L108" si="19">SUM(G109:G111)</f><v>394.62332629149046</v></c><c r="H108" s="64"><f t="shared" si="19"/><v>394.72214197195819</v></c><c r="I108" s="64"><f t="shared" si="19"/><v>0</v></c><c r="J108" s="64"><f t="shared" si="19"/><v>31.036218822710044</v></c><c r="K108" s="64"><f t="shared" si="19"/><v>0</v></c><c r="L108" s="64"><f t="shared" si="19"/><v>0</v></c><c r="M108" s="64"><f t="shared" si="10"/><v>820.38168708615865</v></c><c r="N108" s="64"><f t="shared" ref="N108:S108" si="20">SUM(N109:N111)</f><v>0</v></c><c r="O108" s="64"><f t="shared" si="20"/><v>0</v></c><c r="P108" s="64"><f t="shared" si="20"/><v>0</v></c><c r="Q108" s="64"><f t="shared" si="20"/><v>0</v></c><c r="R108" s="64"><f t="shared" si="20"/><v>0</v></c><c r="S108" s="64"><f t="shared" si="20"/><v>0</v></c><c r="T108" s="64"><f t="shared" si="12"/><v>0</v></c><c r="U108" s="64"><f t="shared" si="13"/><v>3092.093968489819</v></c></row><row r="109" spans="1:21" s="21" customFormat="1" ht="15.75"><c r="A109" s="22"/><c r="B109" s="183" t="str"><f>Translation!A74</f><v>Manufacturing</v></c><c r="C109" s="185"><f>IF(AND(C$48&gt;0,($S$133+$V$143)&gt;0), ($S$133+$V$143)/C$48,0)*C31</f><v>1125.0384631713366</v></c><c r="D109" s="185"><f>IF(AND(D$48&gt;0,$S$134&gt;0), ($S$134)/D$48,0)*D31</f><v>0</v></c><c r="E109" s="185"><f>IF(AND(E$48&gt;0,$S$135&gt;0), ($S$135)/E$48,0)*E31</f><v>0</v></c><c r="F109" s="64"><f t="shared" si="8"/><v>1125.0384631713366</v></c><c r="G109" s="185"><f>'CO2 factors'!C$7*G31</f><v>256.5051620894688</v></c><c r="H109" s="185"><f>'CO2 factors'!D$7*H31</f><v>256.56939228177282</v></c><c r="I109" s="185"><f>'CO2 factors'!E$7*I31</f><v>0</v></c><c r="J109" s="185"><f>'CO2 factors'!F$7*J31</f><v>31.036218822710044</v></c><c r="K109" s="185"><f>'CO2 factors'!G$7*K31</f><v>0</v></c><c r="L109" s="185"><f>'CO2 factors'!H$7*L31</f><v>0</v></c><c r="M109" s="64"><f t="shared" si="10"/><v>544.11077319395167</v></c><c r="N109" s="185"><f>'CO2 factors'!J$7*N31</f><v>0</v></c><c r="O109" s="185"><f>'CO2 factors'!K$7*O31</f><v>0</v></c><c r="P109" s="185"><f>'CO2 factors'!L$7*P31</f><v>0</v></c><c r="Q109" s="185"><f>'CO2 factors'!M$7*Q31</f><v>0</v></c><c r="R109" s="185"><f>'CO2 factors'!N$7*R31</f><v>0</v></c><c r="S109" s="185"><f>'CO2 factors'!O$7*S31</f><v>0</v></c><c r="T109" s="64"><f t="shared" si="12"/><v>0</v></c><c r="U109" s="64"><f t="shared" si="13"/><v>1669.1492363652883</v></c></row><row r="110" spans="1:21" s="21" customFormat="1" ht="30"><c r="A110" s="22"/><c r="B110" s="183" t="str"><f>Translation!A75</f><v>Water supply, sewerage, waste management and remediation activities</v></c><c r="C110" s="185"><f>IF(AND(C$48&gt;0,($S$133+$V$143)&gt;0), ($S$133+$V$143)/C$48,0)*C32</f><v>540.883876524681</v></c><c r="D110" s="185"><f>IF(AND(D$48&gt;0,$S$134&gt;0), ($S$134)/D$48,0)*D32</f><v>0</v></c><c r="E110" s="185"><f>IF(AND(E$48&gt;0,$S$135&gt;0), ($S$135)/E$48,0)*E32</f><v>0</v></c><c r="F110" s="64"><f t="shared" si="8"/><v>540.883876524681</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540.883876524681</v></c></row><row r="111" spans="1:21" s="21" customFormat="1" ht="15.75"><c r="A111" s="22"/><c r="B111" s="183" t="str"><f>Translation!A76</f><v>Construction</v></c><c r="C111" s="185"><f>IF(AND(C$48&gt;0,($S$133+$V$143)&gt;0), ($S$133+$V$143)/C$48,0)*C33</f><v>605.78994170764281</v></c><c r="D111" s="185"><f>IF(AND(D$48&gt;0,$S$134&gt;0), ($S$134)/D$48,0)*D33</f><v>0</v></c><c r="E111" s="185"><f>IF(AND(E$48&gt;0,$S$135&gt;0), ($S$135)/E$48,0)*E33</f><v>0</v></c><c r="F111" s="64"><f t="shared" si="8"/><v>605.78994170764281</v></c><c r="G111" s="75"><f>'CO2 factors'!C$7*G33</f><v>138.11816420202163</v></c><c r="H111" s="75"><f>'CO2 factors'!D$7*H33</f><v>138.15274969018535</v></c><c r="I111" s="75"><f>'CO2 factors'!E$7*I33</f><v>0</v></c><c r="J111" s="75"><f>'CO2 factors'!F$7*J33</f><v>0</v></c><c r="K111" s="75"><f>'CO2 factors'!G$7*K33</f><v>0</v></c><c r="L111" s="75"><f>'CO2 factors'!H$7*L33</f><v>0</v></c><c r="M111" s="64"><f t="shared" si="10"/><v>276.27091389220698</v></c><c r="N111" s="75"><f>'CO2 factors'!J$7*N33</f><v>0</v></c><c r="O111" s="75"><f>'CO2 factors'!K$7*O33</f><v>0</v></c><c r="P111" s="75"><f>'CO2 factors'!L$7*P33</f><v>0</v></c><c r="Q111" s="75"><f>'CO2 factors'!M$7*Q33</f><v>0</v></c><c r="R111" s="75"><f>'CO2 factors'!N$7*R33</f><v>0</v></c><c r="S111" s="75"><f>'CO2 factors'!O$7*S33</f><v>0</v></c><c r="T111" s="64"><f t="shared" si="12"/><v>0</v></c><c r="U111" s="64"><f t="shared" si="13"/><v>882.06085559984979</v></c></row><row r="112" spans="1:21" s="21" customFormat="1" ht="15.75"><c r="A112" s="22"/><c r="B112" s="61" t="str"><f>Translation!A77</f><v>TERTIARY SECTOR</v></c><c r="C112" s="64"><f>SUM(C113:C120)</f><v>12148.586308436708</v></c><c r="D112" s="64"><f>SUM(D113:D120)</f><v>0</v></c><c r="E112" s="64"><f>SUM(E113:E120)</f><v>0</v></c><c r="F112" s="64"><f t="shared" si="8"/><v>12148.586308436708</v></c><c r="G112" s="64"><f t="shared" ref="G112:L112" si="21">SUM(G113:G120)</f><v>0</v></c><c r="H112" s="64"><f t="shared" si="21"/><v>614.03524375801874</v></c><c r="I112" s="64"><f t="shared" si="21"/><v>0</v></c><c r="J112" s="64"><f t="shared" si="21"/><v>7.7865839999999995</v></c><c r="K112" s="64"><f t="shared" si="21"/><v>0</v></c><c r="L112" s="64"><f t="shared" si="21"/><v>0</v></c><c r="M112" s="64"><f t="shared" si="10"/><v>621.82182775801869</v></c><c r="N112" s="64"><f t="shared" ref="N112:S112" si="22">SUM(N113:N120)</f><v>0</v></c><c r="O112" s="64"><f t="shared" si="22"/><v>0</v></c><c r="P112" s="64"><f t="shared" si="22"/><v>0</v></c><c r="Q112" s="64"><f t="shared" si="22"/><v>0</v></c><c r="R112" s="64"><f t="shared" si="22"/><v>0</v></c><c r="S112" s="64"><f t="shared" si="22"/><v>0</v></c><c r="T112" s="64"><f t="shared" si="12"/><v>0</v></c><c r="U112" s="64"><f t="shared" si="13"/><v>12770.408136194726</v></c></row><row r="113" spans="1:23" s="21" customFormat="1" ht="30"><c r="A113" s="22"/><c r="B113" s="183" t="str"><f>Translation!A78</f><v xml:space="preserve">Wholesale and retail trade; repair of motor vehicles and motorcycles </v></c><c r="C113" s="185"><f t="shared" ref="C113:C120" si="23">IF(AND(C$48&gt;0,($S$133+$V$143)&gt;0), ($S$133+$V$143)/C$48,0)*C35</f><v>2420.4380382023351</v></c><c r="D113" s="185"><f t="shared" ref="D113:D120" si="24">IF(AND(D$48&gt;0,$S$134&gt;0), ($S$134)/D$48,0)*D35</f><v>0</v></c><c r="E113" s="185"><f t="shared" ref="E113:E120" si="25">IF(AND(E$48&gt;0,$S$135&gt;0), ($S$135)/E$48,0)*E35</f><v>0</v></c><c r="F113" s="64"><f t="shared" si="8"/><v>2420.4380382023351</v></c><c r="G113" s="185"><f>'CO2 factors'!C$7*G35</f><v>0</v></c><c r="H113" s="185"><f>'CO2 factors'!D$7*H35</f><v>69.217792112639245</v></c><c r="I113" s="185"><f>'CO2 factors'!E$7*I35</f><v>0</v></c><c r="J113" s="185"><f>'CO2 factors'!F$7*J35</f><v>0</v></c><c r="K113" s="185"><f>'CO2 factors'!G$7*K35</f><v>0</v></c><c r="L113" s="185"><f>'CO2 factors'!H$7*L35</f><v>0</v></c><c r="M113" s="64"><f t="shared" si="10"/><v>69.217792112639245</v></c><c r="N113" s="185"><f>'CO2 factors'!J$7*N35</f><v>0</v></c><c r="O113" s="185"><f>'CO2 factors'!K$7*O35</f><v>0</v></c><c r="P113" s="185"><f>'CO2 factors'!L$7*P35</f><v>0</v></c><c r="Q113" s="185"><f>'CO2 factors'!M$7*Q35</f><v>0</v></c><c r="R113" s="185"><f>'CO2 factors'!N$7*R35</f><v>0</v></c><c r="S113" s="185"><f>'CO2 factors'!O$7*S35</f><v>0</v></c><c r="T113" s="64"><f t="shared" si="12"/><v>0</v></c><c r="U113" s="64"><f t="shared" si="13"/><v>2489.6558303149741</v></c></row><row r="114" spans="1:23" s="21" customFormat="1" ht="15.75"><c r="A114" s="22"/><c r="B114" s="183" t="str"><f>Translation!A79</f><v>Accommodation and food service activities</v></c><c r="C114" s="185"><f t="shared" si="23"/><v>6676.9910597364978</v></c><c r="D114" s="185"><f t="shared" si="24"/><v>0</v></c><c r="E114" s="185"><f t="shared" si="25"/><v>0</v></c><c r="F114" s="64"><f t="shared" si="8"/><v>6676.9910597364978</v></c><c r="G114" s="185"><f>'CO2 factors'!C$7*G36</f><v>0</v></c><c r="H114" s="185"><f>'CO2 factors'!D$7*H36</f><v>405.53451358773464</v></c><c r="I114" s="185"><f>'CO2 factors'!E$7*I36</f><v>0</v></c><c r="J114" s="185"><f>'CO2 factors'!F$7*J36</f><v>7.7865839999999995</v></c><c r="K114" s="185"><f>'CO2 factors'!G$7*K36</f><v>0</v></c><c r="L114" s="185"><f>'CO2 factors'!H$7*L36</f><v>0</v></c><c r="M114" s="64"><f t="shared" si="10"/><v>413.32109758773464</v></c><c r="N114" s="185"><f>'CO2 factors'!J$7*N36</f><v>0</v></c><c r="O114" s="185"><f>'CO2 factors'!K$7*O36</f><v>0</v></c><c r="P114" s="185"><f>'CO2 factors'!L$7*P36</f><v>0</v></c><c r="Q114" s="185"><f>'CO2 factors'!M$7*Q36</f><v>0</v></c><c r="R114" s="185"><f>'CO2 factors'!N$7*R36</f><v>0</v></c><c r="S114" s="185"><f>'CO2 factors'!O$7*S36</f><v>0</v></c><c r="T114" s="64"><f t="shared" si="12"/><v>0</v></c><c r="U114" s="64"><f t="shared" si="13"/><v>7090.3121573242324</v></c></row><row r="115" spans="1:23" s="21" customFormat="1" ht="15.75"><c r="A115" s="22"/><c r="B115" s="183" t="str"><f>Translation!A80</f><v>General public administration and social security</v></c><c r="C115" s="185"><f t="shared" si="23"/><v>329.7224154354659</v></c><c r="D115" s="185"><f t="shared" si="24"/><v>0</v></c><c r="E115" s="185"><f t="shared" si="25"/><v>0</v></c><c r="F115" s="64"><f t="shared" si="8"/><v>329.7224154354659</v></c><c r="G115" s="185"><f>'CO2 factors'!C$7*G37</f><v>0</v></c><c r="H115" s="185"><f>'CO2 factors'!D$7*H37</f><v>27.158982608652035</v></c><c r="I115" s="185"><f>'CO2 factors'!E$7*I37</f><v>0</v></c><c r="J115" s="185"><f>'CO2 factors'!F$7*J37</f><v>0</v></c><c r="K115" s="185"><f>'CO2 factors'!G$7*K37</f><v>0</v></c><c r="L115" s="185"><f>'CO2 factors'!H$7*L37</f><v>0</v></c><c r="M115" s="64"><f t="shared" si="10"/><v>27.158982608652035</v></c><c r="N115" s="185"><f>'CO2 factors'!J$7*N37</f><v>0</v></c><c r="O115" s="185"><f>'CO2 factors'!K$7*O37</f><v>0</v></c><c r="P115" s="185"><f>'CO2 factors'!L$7*P37</f><v>0</v></c><c r="Q115" s="185"><f>'CO2 factors'!M$7*Q37</f><v>0</v></c><c r="R115" s="185"><f>'CO2 factors'!N$7*R37</f><v>0</v></c><c r="S115" s="185"><f>'CO2 factors'!O$7*S37</f><v>0</v></c><c r="T115" s="64"><f t="shared" si="12"/><v>0</v></c><c r="U115" s="64"><f t="shared" si="13"/><v>356.88139804411793</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125.8677867229638</v></c><c r="D117" s="185"><f t="shared" si="24"/><v>0</v></c><c r="E117" s="185"><f t="shared" si="25"/><v>0</v></c><c r="F117" s="64"><f t="shared" si="8"/><v>125.8677867229638</v></c><c r="G117" s="185"><f>'CO2 factors'!C$7*G39</f><v>0</v></c><c r="H117" s="185"><f>'CO2 factors'!D$7*H39</f><v>45.098999454033866</v></c><c r="I117" s="185"><f>'CO2 factors'!E$7*I39</f><v>0</v></c><c r="J117" s="185"><f>'CO2 factors'!F$7*J39</f><v>0</v></c><c r="K117" s="185"><f>'CO2 factors'!G$7*K39</f><v>0</v></c><c r="L117" s="185"><f>'CO2 factors'!H$7*L39</f><v>0</v></c><c r="M117" s="64"><f t="shared" si="10"/><v>45.098999454033866</v></c><c r="N117" s="185"><f>'CO2 factors'!J$7*N39</f><v>0</v></c><c r="O117" s="185"><f>'CO2 factors'!K$7*O39</f><v>0</v></c><c r="P117" s="185"><f>'CO2 factors'!L$7*P39</f><v>0</v></c><c r="Q117" s="185"><f>'CO2 factors'!M$7*Q39</f><v>0</v></c><c r="R117" s="185"><f>'CO2 factors'!N$7*R39</f><v>0</v></c><c r="S117" s="185"><f>'CO2 factors'!O$7*S39</f><v>0</v></c><c r="T117" s="64"><f t="shared" si="12"/><v>0</v></c><c r="U117" s="64"><f t="shared" si="13"/><v>170.96678617699766</v></c></row><row r="118" spans="1:23" s="21" customFormat="1" ht="15.75"><c r="A118" s="22"/><c r="B118" s="183" t="str"><f>Translation!A83</f><v>Human health and social work activities</v></c><c r="C118" s="185"><f t="shared" si="23"/><v>23.365569780137516</v></c><c r="D118" s="185"><f t="shared" si="24"/><v>0</v></c><c r="E118" s="185"><f t="shared" si="25"/><v>0</v></c><c r="F118" s="64"><f t="shared" si="8"/><v>23.365569780137516</v></c><c r="G118" s="185"><f>'CO2 factors'!C$7*G40</f><v>0</v></c><c r="H118" s="185"><f>'CO2 factors'!D$7*H40</f><v>5.8413718953939959</v></c><c r="I118" s="185"><f>'CO2 factors'!E$7*I40</f><v>0</v></c><c r="J118" s="185"><f>'CO2 factors'!F$7*J40</f><v>0</v></c><c r="K118" s="185"><f>'CO2 factors'!G$7*K40</f><v>0</v></c><c r="L118" s="185"><f>'CO2 factors'!H$7*L40</f><v>0</v></c><c r="M118" s="64"><f t="shared" si="10"/><v>5.8413718953939959</v></c><c r="N118" s="185"><f>'CO2 factors'!J$7*N40</f><v>0</v></c><c r="O118" s="185"><f>'CO2 factors'!K$7*O40</f><v>0</v></c><c r="P118" s="185"><f>'CO2 factors'!L$7*P40</f><v>0</v></c><c r="Q118" s="185"><f>'CO2 factors'!M$7*Q40</f><v>0</v></c><c r="R118" s="185"><f>'CO2 factors'!N$7*R40</f><v>0</v></c><c r="S118" s="185"><f>'CO2 factors'!O$7*S40</f><v>0</v></c><c r="T118" s="64"><f t="shared" si="12"/><v>0</v></c><c r="U118" s="64"><f t="shared" si="13"/><v>29.20694167553151</v></c></row><row r="119" spans="1:23" s="21" customFormat="1" ht="15.75"><c r="A119" s="22"/><c r="B119" s="183" t="str"><f>Translation!A84</f><v>Other services</v></c><c r="C119" s="185"><f t="shared" si="23"/><v>2139.494337339564</v></c><c r="D119" s="185"><f t="shared" si="24"/><v>0</v></c><c r="E119" s="185"><f t="shared" si="25"/><v>0</v></c><c r="F119" s="64"><f t="shared" si="8"/><v>2139.494337339564</v></c><c r="G119" s="185"><f>'CO2 factors'!C$7*G41</f><v>0</v></c><c r="H119" s="185"><f>'CO2 factors'!D$7*H41</f><v>61.183584099565046</v></c><c r="I119" s="185"><f>'CO2 factors'!E$7*I41</f><v>0</v></c><c r="J119" s="185"><f>'CO2 factors'!F$7*J41</f><v>0</v></c><c r="K119" s="185"><f>'CO2 factors'!G$7*K41</f><v>0</v></c><c r="L119" s="185"><f>'CO2 factors'!H$7*L41</f><v>0</v></c><c r="M119" s="64"><f t="shared" si="10"/><v>61.183584099565046</v></c><c r="N119" s="185"><f>'CO2 factors'!J$7*N41</f><v>0</v></c><c r="O119" s="185"><f>'CO2 factors'!K$7*O41</f><v>0</v></c><c r="P119" s="185"><f>'CO2 factors'!L$7*P41</f><v>0</v></c><c r="Q119" s="185"><f>'CO2 factors'!M$7*Q41</f><v>0</v></c><c r="R119" s="185"><f>'CO2 factors'!N$7*R41</f><v>0</v></c><c r="S119" s="185"><f>'CO2 factors'!O$7*S41</f><v>0</v></c><c r="T119" s="64"><f t="shared" si="12"/><v>0</v></c><c r="U119" s="64"><f t="shared" si="13"/><v>2200.677921439129</v></c></row><row r="120" spans="1:23" s="21" customFormat="1" ht="15.75"><c r="A120" s="22"/><c r="B120" s="183" t="str"><f>Translation!A85</f><v>Public lighting</v></c><c r="C120" s="185"><f t="shared" si="23"/><v>432.70710121974486</v></c><c r="D120" s="185"><f t="shared" si="24"/><v>0</v></c><c r="E120" s="185"><f t="shared" si="25"/><v>0</v></c><c r="F120" s="64"><f t="shared" si="8"/><v>432.70710121974486</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432.70710121974486</v></c></row><row r="121" spans="1:23" s="21" customFormat="1" ht="15.75"><c r="A121" s="22"/><c r="B121" s="61" t="str"><f>Translation!A86</f><v>TRANSPORTS</v></c><c r="C121" s="64"><f>SUM(C122:C125)</f><v>0</v></c><c r="D121" s="64"><f>SUM(D122:D125)</f><v>0</v></c><c r="E121" s="64"><f>SUM(E122:E125)</f><v>0</v></c><c r="F121" s="64"><f t="shared" si="8"/><v>0</v></c><c r="G121" s="64"><f t="shared" ref="G121:L121" si="26">SUM(G122:G125)</f><v>0</v></c><c r="H121" s="64"><f t="shared" si="26"/><v>432.662261867599</v></c><c r="I121" s="64"><f t="shared" si="26"/><v>590.60106240654795</v></c><c r="J121" s="64"><f t="shared" si="26"/><v>0</v></c><c r="K121" s="64"><f t="shared" si="26"/><v>0</v></c><c r="L121" s="64"><f t="shared" si="26"/><v>0</v></c><c r="M121" s="64"><f t="shared" si="10"/><v>1023.263324274147</v></c><c r="N121" s="64"><f t="shared" ref="N121:S121" si="27">SUM(N122:N125)</f><v>0</v></c><c r="O121" s="64"><f t="shared" si="27"/><v>0</v></c><c r="P121" s="64"><f t="shared" si="27"/><v>0</v></c><c r="Q121" s="64"><f t="shared" si="27"/><v>0</v></c><c r="R121" s="64"><f t="shared" si="27"/><v>0</v></c><c r="S121" s="64"><f t="shared" si="27"/><v>0</v></c><c r="T121" s="64"><f t="shared" si="12"/><v>0</v></c><c r="U121" s="64"><f t="shared" si="13"/><v>1023.263324274147</v></c></row><row r="122" spans="1:23" s="21" customFormat="1" ht="30"><c r="A122" s="22"/><c r="B122" s="183" t="str"><f>Translation!A87</f><v>Passenger transport by road (public transport, taxi, tourism, transfers, etc.)</v></c><c r="C122" s="185"><f>IF(AND(C$48&gt;0,($S$133+$V$143)&gt;0), ($S$133+$V$143)/C$48,0)*C44</f><v>0</v></c><c r="D122" s="185"><f>IF(AND(D$48&gt;0,$S$134&gt;0), ($S$134)/D$48,0)*D44</f><v>0</v></c><c r="E122" s="185"><f>IF(AND(E$48&gt;0,$S$135&gt;0), ($S$135)/E$48,0)*E44</f><v>0</v></c><c r="F122" s="64"><f t="shared" si="8"/><v>0</v></c><c r="G122" s="185"><f>'CO2 factors'!C$7*G44</f><v>0</v></c><c r="H122" s="185"><f>'CO2 factors'!D$7*H44</f><v>19.093865396520521</v></c><c r="I122" s="185"><f>'CO2 factors'!E$7*I44</f><v>4.1058996577823796</v></c><c r="J122" s="185"><f>'CO2 factors'!F$7*J44</f><v>0</v></c><c r="K122" s="185"><f>'CO2 factors'!G$7*K44</f><v>0</v></c><c r="L122" s="185"><f>'CO2 factors'!H$7*L44</f><v>0</v></c><c r="M122" s="64"><f t="shared" si="10"/><v>23.199765054302901</v></c><c r="N122" s="185"><f>'CO2 factors'!J$7*N44</f><v>0</v></c><c r="O122" s="185"><f>'CO2 factors'!K$7*O44</f><v>0</v></c><c r="P122" s="185"><f>'CO2 factors'!L$7*P44</f><v>0</v></c><c r="Q122" s="185"><f>'CO2 factors'!M$7*Q44</f><v>0</v></c><c r="R122" s="185"><f>'CO2 factors'!N$7*R44</f><v>0</v></c><c r="S122" s="185"><f>'CO2 factors'!O$7*S44</f><v>0</v></c><c r="T122" s="64"><f t="shared" si="12"/><v>0</v></c><c r="U122" s="64"><f t="shared" si="13"/><v>23.199765054302901</v></c></row><row r="123" spans="1:23" s="21" customFormat="1" ht="15.75"><c r="A123" s="22"/><c r="B123" s="183" t="str"><f>Translation!A88</f><v>Freight transport by road and removal services</v></c><c r="C123" s="185"><f>IF(AND(C$48&gt;0,($S$133+$V$143)&gt;0), ($S$133+$V$143)/C$48,0)*C45</f><v>0</v></c><c r="D123" s="185"><f>IF(AND(D$48&gt;0,$S$134&gt;0), ($S$134)/D$48,0)*D45</f><v>0</v></c><c r="E123" s="185"><f>IF(AND(E$48&gt;0,$S$135&gt;0), ($S$135)/E$48,0)*E45</f><v>0</v></c><c r="F123" s="64"><f t="shared" si="8"/><v>0</v></c><c r="G123" s="185"><f>'CO2 factors'!C$7*G45</f><v>0</v></c><c r="H123" s="185"><f>'CO2 factors'!D$7*H45</f><v>315.02184834386281</v></c><c r="I123" s="185"><f>'CO2 factors'!E$7*I45</f><v>67.741553239646507</v></c><c r="J123" s="185"><f>'CO2 factors'!F$7*J45</f><v>0</v></c><c r="K123" s="185"><f>'CO2 factors'!G$7*K45</f><v>0</v></c><c r="L123" s="185"><f>'CO2 factors'!H$7*L45</f><v>0</v></c><c r="M123" s="64"><f t="shared" si="10"/><v>382.76340158350934</v></c><c r="N123" s="185"><f>'CO2 factors'!J$7*N45</f><v>0</v></c><c r="O123" s="185"><f>'CO2 factors'!K$7*O45</f><v>0</v></c><c r="P123" s="185"><f>'CO2 factors'!L$7*P45</f><v>0</v></c><c r="Q123" s="185"><f>'CO2 factors'!M$7*Q45</f><v>0</v></c><c r="R123" s="185"><f>'CO2 factors'!N$7*R45</f><v>0</v></c><c r="S123" s="185"><f>'CO2 factors'!O$7*S45</f><v>0</v></c><c r="T123" s="64"><f t="shared" si="12"/><v>0</v></c><c r="U123" s="64"><f t="shared" si="13"/><v>382.76340158350934</v></c></row><row r="124" spans="1:23" s="21" customFormat="1" ht="15.75"><c r="A124" s="22"/><c r="B124" s="183" t="str"><f>Translation!A89</f><v>Other fleet for public and private services</v></c><c r="C124" s="185"><f>IF(AND(C$48&gt;0,($S$133+$V$143)&gt;0), ($S$133+$V$143)/C$48,0)*C46</f><v>0</v></c><c r="D124" s="185"><f>IF(AND(D$48&gt;0,$S$134&gt;0), ($S$134)/D$48,0)*D46</f><v>0</v></c><c r="E124" s="185"><f>IF(AND(E$48&gt;0,$S$135&gt;0), ($S$135)/E$48,0)*E46</f><v>0</v></c><c r="F124" s="64"><f t="shared" si="8"/><v>0</v></c><c r="G124" s="185"><f>'CO2 factors'!C$7*G46</f><v>0</v></c><c r="H124" s="185"><f>'CO2 factors'!D$7*H46</f><v>1.9289260739478939</v></c><c r="I124" s="185"><f>'CO2 factors'!E$7*I46</f><v>18.653937314181309</v></c><c r="J124" s="185"><f>'CO2 factors'!F$7*J46</f><v>0</v></c><c r="K124" s="185"><f>'CO2 factors'!G$7*K46</f><v>0</v></c><c r="L124" s="185"><f>'CO2 factors'!H$7*L46</f><v>0</v></c><c r="M124" s="64"><f t="shared" si="10"/><v>20.582863388129205</v></c><c r="N124" s="185"><f>'CO2 factors'!J$7*N46</f><v>0</v></c><c r="O124" s="185"><f>'CO2 factors'!K$7*O46</f><v>0</v></c><c r="P124" s="185"><f>'CO2 factors'!L$7*P46</f><v>0</v></c><c r="Q124" s="185"><f>'CO2 factors'!M$7*Q46</f><v>0</v></c><c r="R124" s="185"><f>'CO2 factors'!N$7*R46</f><v>0</v></c><c r="S124" s="185"><f>'CO2 factors'!O$7*S46</f><v>0</v></c><c r="T124" s="64"><f t="shared" si="12"/><v>0</v></c><c r="U124" s="64"><f t="shared" si="13"/><v>20.582863388129205</v></c></row><row r="125" spans="1:23" s="21" customFormat="1" ht="15.75"><c r="A125" s="22"/><c r="B125" s="182" t="str"><f>Translation!A90</f><v>Private transports</v></c><c r="C125" s="185"><f>IF(AND(C$48&gt;0,($S$133+$V$143)&gt;0), ($S$133+$V$143)/C$48,0)*C47</f><v>0</v></c><c r="D125" s="185"><f>IF(AND(D$48&gt;0,$S$134&gt;0), ($S$134)/D$48,0)*D47</f><v>0</v></c><c r="E125" s="185"><f>IF(AND(E$48&gt;0,$S$135&gt;0), ($S$135)/E$48,0)*E47</f><v>0</v></c><c r="F125" s="64"><f t="shared" si="8"/><v>0</v></c><c r="G125" s="185"><f>'CO2 factors'!C$7*G47</f><v>0</v></c><c r="H125" s="185"><f>'CO2 factors'!D$7*H47</f><v>96.617622053267795</v></c><c r="I125" s="185"><f>'CO2 factors'!E$7*I47</f><v>500.09967219493774</v></c><c r="J125" s="185"><f>'CO2 factors'!F$7*J47</f><v>0</v></c><c r="K125" s="185"><f>'CO2 factors'!G$7*K47</f><v>0</v></c><c r="L125" s="185"><f>'CO2 factors'!H$7*L47</f><v>0</v></c><c r="M125" s="64"><f t="shared" si="10"/><v>596.71729424820558</v></c><c r="N125" s="185"><f>'CO2 factors'!J$7*N47</f><v>0</v></c><c r="O125" s="185"><f>'CO2 factors'!K$7*O47</f><v>0</v></c><c r="P125" s="185"><f>'CO2 factors'!L$7*P47</f><v>0</v></c><c r="Q125" s="185"><f>'CO2 factors'!M$7*Q47</f><v>0</v></c><c r="R125" s="185"><f>'CO2 factors'!N$7*R47</f><v>0</v></c><c r="S125" s="185"><f>'CO2 factors'!O$7*S47</f><v>0</v></c><c r="T125" s="64"><f t="shared" si="12"/><v>0</v></c><c r="U125" s="64"><f t="shared" si="13"/><v>596.71729424820558</v></c></row><row r="126" spans="1:23" s="21" customFormat="1" ht="15.75"><c r="A126" s="22"/><c r="B126" s="73" t="str"><f>Translation!A118</f><v>TOTAL FOR INTERNAL MARKET</v></c><c r="C126" s="65"><f>C95+C105+C108+C112+C121</f><v>21980.661084183463</v></c><c r="D126" s="65"><f>D95+D105+D108+D112+D121</f><v>0</v></c><c r="E126" s="65"><f>E95+E105+E108+E112+E121</f><v>0</v></c><c r="F126" s="64"><f t="shared" si="8"/><v>21980.661084183463</v></c><c r="G126" s="65"><f t="shared" ref="G126:L126" si="28">G95+G105+G108+G112+G121</f><v>394.62332629149046</v></c><c r="H126" s="65"><f t="shared" si="28"/><v>3481.7641655275256</v></c><c r="I126" s="65"><f t="shared" si="28"/><v>590.60106240654795</v></c><c r="J126" s="65"><f t="shared" si="28"/><v>298.25318070431001</v></c><c r="K126" s="65"><f t="shared" si="28"/><v>0</v></c><c r="L126" s="65"><f t="shared" si="28"/><v>0</v></c><c r="M126" s="64"><f t="shared" si="10"/><v>4765.241734929873</v></c><c r="N126" s="65"><f t="shared" ref="N126:S126" si="29">N95+N105+N108+N112+N121</f><v>0</v></c><c r="O126" s="65"><f t="shared" si="29"/><v>0</v></c><c r="P126" s="65"><f t="shared" si="29"/><v>0</v></c><c r="Q126" s="65"><f t="shared" si="29"/><v>0</v></c><c r="R126" s="65"><f t="shared" si="29"/><v>0</v></c><c r="S126" s="65"><f t="shared" si="29"/><v>0</v></c><c r="T126" s="64"><f t="shared" si="12"/><v>0</v></c><c r="U126" s="64"><f t="shared" si="13"/><v>26745.902819113337</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2152.6407590670656</v></c><c r="D133" s="189"><f>'CO2 factors'!D$7*D69</f><v>19828.020325116398</v></c><c r="E133" s="189"><f>'CO2 factors'!E$7*E69</f><v>0</v></c><c r="F133" s="189"><f>'CO2 factors'!F$7*F69</f><v>0</v></c><c r="G133" s="189"><f>'CO2 factors'!G$7*G69</f><v>0</v></c><c r="H133" s="189"><f>'CO2 factors'!H$7*H69</f><v>0</v></c><c r="I133" s="59"><f>SUM(C133:H133)</f><v>21980.661084183463</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21980.661084183463</v></c><c r="T133" s="58"/><c r="U133" s="321" t="str"><f>Translation!A124</f><v>Electricity</v></c><c r="V133" s="322"/><c r="W133" s="190"><f>IF(S59&gt;0,S133/S59,0)</f><v>0.65117142857142862</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2152.6407590670656</v></c><c r="D136" s="53"><f t="shared" si="30"/><v>19828.020325116398</v></c><c r="E136" s="53"><f t="shared" si="30"/><v>0</v></c><c r="F136" s="53"><f t="shared" si="30"/><v>0</v></c><c r="G136" s="53"><f t="shared" si="30"/><v>0</v></c><c r="H136" s="53"><f t="shared" si="30"/><v>0</v></c><c r="I136" s="53"><f t="shared" si="30"/><v>21980.661084183463</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21980.661084183463</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2547.2640853585563</v></c><c r="D143" s="186"><f>'CO2 factors'!D$7*D79</f><v>23309.78449064392</v></c><c r="E143" s="186"><f>'CO2 factors'!E$7*E79</f><v>590.60106240654795</v></c><c r="F143" s="186"><f>'CO2 factors'!F$7*F79</f><v>298.25318070431001</v></c><c r="G143" s="186"><f>'CO2 factors'!G$7*G79</f><v>0</v></c><c r="H143" s="186"><f>'CO2 factors'!H$7*H79</f><v>0</v></c><c r="I143" s="53"><f>SUM(C143:H143)</f><v>26745.902819113333</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26745.902819113333</v></c><c r="AA143" s="154"/><c r="AB143" s="154"/></row><row r="144" spans="2:31" s="51" customFormat="1" ht="15"><c r="B144" s="52"/></row><row r="145" spans="1:21" ht="15.75" customHeight="1"><c r="A145" s="145"/><c r="B145" s="146"/></row><row r="146" spans="1:21" ht="18.75" customHeight="1"><c r="A146" s="144"/><c r="B146" s="262" t="str"><f>Translation!A154</f><v xml:space="preserve">Go to the next sheet dedicated to your Emission Inventory in 2020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 ref="S77:V77"/><mergeCell ref="Y77:Y78"/><mergeCell ref="C76:Y76"/><mergeCell ref="T66:T68"/><mergeCell ref="S84:S85"/><mergeCell ref="C67:I67"/><mergeCell ref="C77:I77"/><mergeCell ref="C84:I84"/><mergeCell ref="C66:S66"/><mergeCell ref="J67:R67"/><mergeCell ref="J77:R77"/><mergeCell ref="C83:S83"/><mergeCell ref="J84:R84"/><mergeCell ref="S67:S68"/><mergeCell ref="V57:V58"/><mergeCell ref="T56:V56"/><mergeCell ref="U57:U58"/><mergeCell ref="T57:T58"/><mergeCell ref="AD56:AD58"/><mergeCell ref="W56:AB56"/><mergeCell ref="AC56:AC58"/><mergeCell ref="AA57:AA58"/><mergeCell ref="Y57:Z57"/><mergeCell ref="AB57:AB58"/><mergeCell ref="W57:X57"/><mergeCell ref="C15:F15"/><mergeCell ref="G15:M15"/><mergeCell ref="N15:T15"/><mergeCell ref="U15:U16"/><mergeCell ref="S57:S58"/><mergeCell ref="C57:I57"/><mergeCell ref="C56:S56"/><mergeCell ref="J57:R57"/><mergeCell ref="C8:D8"/><mergeCell ref="S6:U6"/><mergeCell ref="C10:J10"/><mergeCell ref="A4:U4"/><mergeCell ref="C14:U14"/><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Milos</v></c><c r="K2" s="81"/><c r="L2" s="81"/><c r="M2" s="81"/><c r="N2" s="81"/><c r="O2" s="81"/><c r="P2" s="81"/><c r="Q2" s="81"/><c r="R2" s="150"/><c r="S2" s="152"/><c r="T2" s="78" t="str"><f>Translation!$A$51</f><v>Inventory year</v></c><c r="U2" s="151"><v>2020</v></c></row><row r="3" spans="1:30" ht="28.5" customHeight="1"><c r="A3" s="116"/><c r="D3" s="116"/><c r="E3" s="116"/><c r="F3" s="116"/><c r="G3" s="116"/><c r="H3" s="116"/><c r="I3" s="116"/><c r="J3" s="118"/><c r="K3" s="118"/><c r="T3" s="27"/></row><row r="4" spans="1:30" ht="46.5" customHeight="1"><c r="A4" s="272" t="str"><f>Translation!A155</f><v>PLAN EMISSION INVENTORY IN 2020 (implementing sustainable energy actions)</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5210</v></c><c r="D8" s="293"/><c r="E8" s="153" t="str"><f>"("&amp;U2&amp;")"</f><v>(2020)</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12801.695781597229</v></c><c r="D17" s="234"><v>0</v></c><c r="E17" s="234"><v>0</v></c><c r="F17" s="64"><v>12801.695781597229</v></c><c r="G17" s="234"><v>0</v></c><c r="H17" s="234"><v>3784.9035962600547</v></c><c r="I17" s="234"><v>0</v></c><c r="J17" s="234"><v>1184.2452269144896</v></c><c r="K17" s="234"><v>0</v></c><c r="L17" s="234"><v>0</v></c><c r="M17" s="64"><v>4969.1488231745443</v></c><c r="N17" s="234"><v>0</v></c><c r="O17" s="234"><v>0</v></c><c r="P17" s="234"><v>3002.9789719181472</v></c><c r="Q17" s="234"><v>0</v></c><c r="R17" s="234"><v>0</v></c><c r="S17" s="234"><v>2535.1843844960449</v></c><c r="T17" s="64"><v>5538.1633564141921</v></c><c r="U17" s="64"><v>23309.007961185966</v></c></row><row r="18" spans="1:21" s="21" customFormat="1" ht="15.75"><c r="A18" s="22"/><c r="B18" s="182" t="str"><f>Translation!A61</f><v>Hot water</v></c><c r="C18" s="154"><v>1303.5388476212042</v></c><c r="D18" s="154"><v>0</v></c><c r="E18" s="154"><v>0</v></c><c r="F18" s="64"><v>1303.5388476212042</v></c><c r="G18" s="154"><v>0</v></c><c r="H18" s="154"><v>939.80989887123337</v></c><c r="I18" s="154"><v>0</v></c><c r="J18" s="154"><v>0</v></c><c r="K18" s="154"><v>0</v></c><c r="L18" s="154"><v>0</v></c><c r="M18" s="64"><v>939.80989887123337</v></c><c r="N18" s="154"><v>0</v></c><c r="O18" s="154"><v>0</v></c><c r="P18" s="154"><v>3002.9789719181472</v></c><c r="Q18" s="154"><v>0</v></c><c r="R18" s="154"><v>0</v></c><c r="S18" s="154"><v>499.35669235165386</v></c><c r="T18" s="64"><v>3502.3356642698009</v></c><c r="U18" s="64"><v>5745.6844107622383</v></c></row><row r="19" spans="1:21" s="21" customFormat="1" ht="15.75"><c r="A19" s="22"/><c r="B19" s="182" t="str"><f>Translation!A62</f><v>Heating and cooling</v></c><c r="C19" s="154"><v>6426.6412157121267</v></c><c r="D19" s="154"><v>0</v></c><c r="E19" s="154"><v>0</v></c><c r="F19" s="64"><v>6426.6412157121267</v></c><c r="G19" s="154"><v>0</v></c><c r="H19" s="154"><v>2845.0936973888215</v></c><c r="I19" s="154"><v>0</v></c><c r="J19" s="154"><v>572.15818348126356</v></c><c r="K19" s="154"><v>0</v></c><c r="L19" s="154"><v>0</v></c><c r="M19" s="64"><v>3417.2518808700852</v></c><c r="N19" s="154"><v>0</v></c><c r="O19" s="154"><v>0</v></c><c r="P19" s="154"><v>0</v></c><c r="Q19" s="154"><v>0</v></c><c r="R19" s="154"><v>0</v></c><c r="S19" s="154"><v>1525.7551559500357</v></c><c r="T19" s="64"><v>1525.7551559500357</v></c><c r="U19" s="64"><v>11369.648252532246</v></c></row><row r="20" spans="1:21" s="21" customFormat="1" ht="15.75"><c r="A20" s="22"/><c r="B20" s="182" t="str"><f>Translation!A63</f><v>Lighting</v></c><c r="C20" s="154"><v>1277.1024659107952</v></c><c r="D20" s="154"><v>0</v></c><c r="E20" s="154"><v>0</v></c><c r="F20" s="64"><v>1277.1024659107952</v></c><c r="G20" s="154"><v>0</v></c><c r="H20" s="154"><v>0</v></c><c r="I20" s="154"><v>0</v></c><c r="J20" s="154"><v>0</v></c><c r="K20" s="154"><v>0</v></c><c r="L20" s="154"><v>0</v></c><c r="M20" s="64"><v>0</v></c><c r="N20" s="154"><v>0</v></c><c r="O20" s="154"><v>0</v></c><c r="P20" s="154"><v>0</v></c><c r="Q20" s="154"><v>0</v></c><c r="R20" s="154"><v>0</v></c><c r="S20" s="154"><v>0</v></c><c r="T20" s="64"><v>0</v></c><c r="U20" s="64"><v>1277.1024659107952</v></c></row><row r="21" spans="1:21" s="21" customFormat="1" ht="15.75"><c r="A21" s="22"/><c r="B21" s="182" t="str"><f>Translation!A64</f><v>Cooking</v></c><c r="C21" s="154"><v>1020.1450723887108</v></c><c r="D21" s="154"><v>0</v></c><c r="E21" s="154"><v>0</v></c><c r="F21" s="64"><v>1020.1450723887108</v></c><c r="G21" s="154"><v>0</v></c><c r="H21" s="154"><v>0</v></c><c r="I21" s="154"><v>0</v></c><c r="J21" s="154"><v>612.08704343322609</v></c><c r="K21" s="154"><v>0</v></c><c r="L21" s="154"><v>0</v></c><c r="M21" s="64"><v>612.08704343322609</v></c><c r="N21" s="154"><v>0</v></c><c r="O21" s="154"><v>0</v></c><c r="P21" s="154"><v>0</v></c><c r="Q21" s="154"><v>0</v></c><c r="R21" s="154"><v>0</v></c><c r="S21" s="154"><v>510.07253619435528</v></c><c r="T21" s="64"><v>510.07253619435528</v></c><c r="U21" s="64"><v>2142.3046520162925</v></c></row><row r="22" spans="1:21" s="21" customFormat="1" ht="15.75"><c r="A22" s="22"/><c r="B22" s="182" t="str"><f>Translation!A65</f><v>Refrigerator and freezers</v></c><c r="C22" s="154"><v>1431.7825577385418</v></c><c r="D22" s="154"><v>0</v></c><c r="E22" s="154"><v>0</v></c><c r="F22" s="64"><v>1431.7825577385418</v></c><c r="G22" s="154"><v>0</v></c><c r="H22" s="154"><v>0</v></c><c r="I22" s="154"><v>0</v></c><c r="J22" s="154"><v>0</v></c><c r="K22" s="154"><v>0</v></c><c r="L22" s="154"><v>0</v></c><c r="M22" s="64"><v>0</v></c><c r="N22" s="154"><v>0</v></c><c r="O22" s="154"><v>0</v></c><c r="P22" s="154"><v>0</v></c><c r="Q22" s="154"><v>0</v></c><c r="R22" s="154"><v>0</v></c><c r="S22" s="154"><v>0</v></c><c r="T22" s="64"><v>0</v></c><c r="U22" s="64"><v>1431.7825577385418</v></c></row><row r="23" spans="1:21" s="21" customFormat="1" ht="15.75"><c r="A23" s="22"/><c r="B23" s="182" t="str"><f>Translation!A66</f><v>Laundry machines and dryers</v></c><c r="C23" s="154"><v>87.140324206933713</v></c><c r="D23" s="154"><v>0</v></c><c r="E23" s="154"><v>0</v></c><c r="F23" s="64"><v>87.140324206933713</v></c><c r="G23" s="154"><v>0</v></c><c r="H23" s="154"><v>0</v></c><c r="I23" s="154"><v>0</v></c><c r="J23" s="154"><v>0</v></c><c r="K23" s="154"><v>0</v></c><c r="L23" s="154"><v>0</v></c><c r="M23" s="64"><v>0</v></c><c r="N23" s="154"><v>0</v></c><c r="O23" s="154"><v>0</v></c><c r="P23" s="154"><v>0</v></c><c r="Q23" s="154"><v>0</v></c><c r="R23" s="154"><v>0</v></c><c r="S23" s="154"><v>0</v></c><c r="T23" s="64"><v>0</v></c><c r="U23" s="64"><v>87.140324206933713</v></c></row><row r="24" spans="1:21" s="21" customFormat="1" ht="15.75"><c r="A24" s="22"/><c r="B24" s="182" t="str"><f>Translation!A67</f><v>Dish washing</v></c><c r="C24" s="154"><v>121.99645388970717</v></c><c r="D24" s="154"><v>0</v></c><c r="E24" s="154"><v>0</v></c><c r="F24" s="64"><v>121.99645388970717</v></c><c r="G24" s="154"><v>0</v></c><c r="H24" s="154"><v>0</v></c><c r="I24" s="154"><v>0</v></c><c r="J24" s="154"><v>0</v></c><c r="K24" s="154"><v>0</v></c><c r="L24" s="154"><v>0</v></c><c r="M24" s="64"><v>0</v></c><c r="N24" s="154"><v>0</v></c><c r="O24" s="154"><v>0</v></c><c r="P24" s="154"><v>0</v></c><c r="Q24" s="154"><v>0</v></c><c r="R24" s="154"><v>0</v></c><c r="S24" s="154"><v>0</v></c><c r="T24" s="64"><v>0</v></c><c r="U24" s="64"><v>121.99645388970717</v></c></row><row r="25" spans="1:21" s="21" customFormat="1" ht="15.75"><c r="A25" s="22"/><c r="B25" s="182" t="str"><f>Translation!A68</f><v>Tv sets</v></c><c r="C25" s="154"><v>113.34945248763452</v></c><c r="D25" s="154"><v>0</v></c><c r="E25" s="154"><v>0</v></c><c r="F25" s="64"><v>113.34945248763452</v></c><c r="G25" s="154"><v>0</v></c><c r="H25" s="154"><v>0</v></c><c r="I25" s="154"><v>0</v></c><c r="J25" s="154"><v>0</v></c><c r="K25" s="154"><v>0</v></c><c r="L25" s="154"><v>0</v></c><c r="M25" s="64"><v>0</v></c><c r="N25" s="154"><v>0</v></c><c r="O25" s="154"><v>0</v></c><c r="P25" s="154"><v>0</v></c><c r="Q25" s="154"><v>0</v></c><c r="R25" s="154"><v>0</v></c><c r="S25" s="154"><v>0</v></c><c r="T25" s="64"><v>0</v></c><c r="U25" s="64"><v>113.34945248763452</v></c></row><row r="26" spans="1:21" s="21" customFormat="1" ht="15.75"><c r="A26" s="22"/><c r="B26" s="182" t="str"><f>Translation!A69</f><v>Other electric appliances</v></c><c r="C26" s="154"><v>1019.9993916415744</v></c><c r="D26" s="154"><v>0</v></c><c r="E26" s="154"><v>0</v></c><c r="F26" s="64"><v>1019.9993916415744</v></c><c r="G26" s="154"><v>0</v></c><c r="H26" s="154"><v>0</v></c><c r="I26" s="154"><v>0</v></c><c r="J26" s="154"><v>0</v></c><c r="K26" s="154"><v>0</v></c><c r="L26" s="154"><v>0</v></c><c r="M26" s="64"><v>0</v></c><c r="N26" s="154"><v>0</v></c><c r="O26" s="154"><v>0</v></c><c r="P26" s="154"><v>0</v></c><c r="Q26" s="154"><v>0</v></c><c r="R26" s="154"><v>0</v></c><c r="S26" s="154"><v>0</v></c><c r="T26" s="64"><v>0</v></c><c r="U26" s="64"><v>1019.9993916415744</v></c></row><row r="27" spans="1:21" s="21" customFormat="1" ht="15.75"><c r="A27" s="22"/><c r="B27" s="66" t="str"><f>Translation!A70</f><v>PRIMARY SECTOR</v></c><c r="C27" s="234"><v>1469.9429163085624</v></c><c r="D27" s="234"><v>0</v></c><c r="E27" s="234"><v>0</v></c><c r="F27" s="64"><v>1469.9429163085624</v></c><c r="G27" s="234"><v>0</v></c><c r="H27" s="234"><v>266.11517067625681</v></c><c r="I27" s="234"><v>0</v></c><c r="J27" s="234"><v>0</v></c><c r="K27" s="234"><v>0</v></c><c r="L27" s="234"><v>0</v></c><c r="M27" s="64"><v>266.11517067625681</v></c><c r="N27" s="234"><v>0</v></c><c r="O27" s="234"><v>0</v></c><c r="P27" s="234"><v>0</v></c><c r="Q27" s="234"><v>0</v></c><c r="R27" s="234"><v>0</v></c><c r="S27" s="234"><v>303.8029995372537</v></c><c r="T27" s="64"><v>303.8029995372537</v></c><c r="U27" s="64"><v>2039.861086522073</v></c></row><row r="28" spans="1:21" s="21" customFormat="1" ht="15.75"><c r="A28" s="22"/><c r="B28" s="183" t="str"><f>Translation!A71</f><v>Agriculture, forestry and fishing</v></c><c r="C28" s="154"><v>1469.9429163085624</v></c><c r="D28" s="154"><v>0</v></c><c r="E28" s="154"><v>0</v></c><c r="F28" s="64"><v>1469.9429163085624</v></c><c r="G28" s="154"><v>0</v></c><c r="H28" s="154"><v>266.11517067625681</v></c><c r="I28" s="154"><v>0</v></c><c r="J28" s="154"><v>0</v></c><c r="K28" s="154"><v>0</v></c><c r="L28" s="154"><v>0</v></c><c r="M28" s="64"><v>266.11517067625681</v></c><c r="N28" s="154"><v>0</v></c><c r="O28" s="154"><v>0</v></c><c r="P28" s="154"><v>0</v></c><c r="Q28" s="154"><v>0</v></c><c r="R28" s="154"><v>0</v></c><c r="S28" s="154"><v>303.8029995372537</v></c><c r="T28" s="64"><v>303.8029995372537</v></c><c r="U28" s="64"><v>2039.861086522073</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3435.176105996311</v></c><c r="D30" s="234"><v>0</v></c><c r="E30" s="234"><v>0</v></c><c r="F30" s="64"><v>3435.176105996311</v></c><c r="G30" s="234"><v>1462.3753767309695</v></c><c r="H30" s="234"><v>1528.4827567749724</v></c><c r="I30" s="234"><v>0</v></c><c r="J30" s="234"><v>133.70199259478628</v></c><c r="K30" s="234"><v>0</v></c><c r="L30" s="234"><v>0</v></c><c r="M30" s="64"><v>3124.5601261007278</v></c><c r="N30" s="234"><v>0</v></c><c r="O30" s="234"><v>0</v></c><c r="P30" s="234"><v>75.254524215938289</v></c><c r="Q30" s="234"><v>0</v></c><c r="R30" s="234"><v>0</v></c><c r="S30" s="234"><v>159.06501168908636</v></c><c r="T30" s="64"><v>234.31953590502465</v></c><c r="U30" s="64"><v>6794.0557680020638</v></c></row><row r="31" spans="1:21" s="21" customFormat="1" ht="15.75"><c r="A31" s="22"/><c r="B31" s="183" t="str"><f>Translation!A74</f><v>Manufacturing</v></c><c r="C31" s="154"><v>1701.2300715410308</v></c><c r="D31" s="154"><v>0</v></c><c r="E31" s="154"><v>0</v></c><c r="F31" s="64"><v>1701.2300715410308</v></c><c r="G31" s="154"><v>950.54399487513024</v></c><c r="H31" s="154"><v>993.513791903732</v></c><c r="I31" s="154"><v>0</v></c><c r="J31" s="154"><v>133.70199259478628</v></c><c r="K31" s="154"><v>0</v></c><c r="L31" s="154"><v>0</v></c><c r="M31" s="64"><v>2077.7597793736486</v></c><c r="N31" s="154"><v>0</v></c><c r="O31" s="154"><v>0</v></c><c r="P31" s="154"><v>75.254524215938289</v></c><c r="Q31" s="154"><v>0</v></c><c r="R31" s="154"><v>0</v></c><c r="S31" s="154"><v>159.06501168908636</v></c><c r="T31" s="64"><v>234.31953590502465</v></c><c r="U31" s="64"><v>4013.3093868197043</v></c></row><row r="32" spans="1:21" s="21" customFormat="1" ht="30"><c r="A32" s="22"/><c r="B32" s="183" t="str"><f>Translation!A75</f><v>Water supply, sewerage, waste management and remediation activities</v></c><c r="C32" s="154"><v>817.8990728562643</v></c><c r="D32" s="154"><v>0</v></c><c r="E32" s="154"><v>0</v></c><c r="F32" s="64"><v>817.8990728562643</v></c><c r="G32" s="154"><v>0</v></c><c r="H32" s="154"><v>0</v></c><c r="I32" s="154"><v>0</v></c><c r="J32" s="154"><v>0</v></c><c r="K32" s="154"><v>0</v></c><c r="L32" s="154"><v>0</v></c><c r="M32" s="64"><v>0</v></c><c r="N32" s="154"><v>0</v></c><c r="O32" s="154"><v>0</v></c><c r="P32" s="154"><v>0</v></c><c r="Q32" s="154"><v>0</v></c><c r="R32" s="154"><v>0</v></c><c r="S32" s="154"><v>0</v></c><c r="T32" s="64"><v>0</v></c><c r="U32" s="64"><v>817.8990728562643</v></c></row><row r="33" spans="1:21" s="21" customFormat="1" ht="15.75"><c r="A33" s="22"/><c r="B33" s="183" t="str"><f>Translation!A76</f><v>Construction</v></c><c r="C33" s="154"><v>916.04696159901607</v></c><c r="D33" s="154"><v>0</v></c><c r="E33" s="154"><v>0</v></c><c r="F33" s="64"><v>916.04696159901607</v></c><c r="G33" s="154"><v>511.83138185583925</v></c><c r="H33" s="154"><v>534.96896487124036</v></c><c r="I33" s="154"><v>0</v></c><c r="J33" s="154"><v>0</v></c><c r="K33" s="154"><v>0</v></c><c r="L33" s="154"><v>0</v></c><c r="M33" s="64"><v>1046.8003467270796</v></c><c r="N33" s="154"><v>0</v></c><c r="O33" s="154"><v>0</v></c><c r="P33" s="154"><v>0</v></c><c r="Q33" s="154"><v>0</v></c><c r="R33" s="154"><v>0</v></c><c r="S33" s="154"><v>0</v></c><c r="T33" s="64"><v>0</v></c><c r="U33" s="64"><v>1962.8473083260956</v></c></row><row r="34" spans="1:21" s="21" customFormat="1" ht="15.75"><c r="A34" s="22"/><c r="B34" s="61" t="str"><f>Translation!A77</f><v>TERTIARY SECTOR</v></c><c r="C34" s="234"><v>19761.221933282246</v></c><c r="D34" s="234"><v>0</v></c><c r="E34" s="234"><v>0</v></c><c r="F34" s="64"><v>19761.221933282246</v></c><c r="G34" s="234"><v>0</v></c><c r="H34" s="234"><v>292.05458447313879</v></c><c r="I34" s="234"><v>0</v></c><c r="J34" s="234"><v>31.136907319561104</v></c><c r="K34" s="234"><v>0</v></c><c r="L34" s="234"><v>0</v></c><c r="M34" s="64"><v>323.19149179269988</v></c><c r="N34" s="234"><v>0</v></c><c r="O34" s="234"><v>0</v></c><c r="P34" s="234"><v>1452.449325525833</v></c><c r="Q34" s="234"><v>0</v></c><c r="R34" s="234"><v>0</v></c><c r="S34" s="234"><v>31.506178658520483</v></c><c r="T34" s="64"><v>1483.9555041843535</v></c><c r="U34" s="64"><v>21568.368929259297</v></c></row><row r="35" spans="1:21" s="21" customFormat="1" ht="30"><c r="A35" s="22"/><c r="B35" s="183" t="str"><f>Translation!A78</f><v xml:space="preserve">Wholesale and retail trade; repair of motor vehicles and motorcycles </v></c><c r="C35" s="154"><v>4438.785254837303</v></c><c r="D35" s="154"><v>0</v></c><c r="E35" s="154"><v>0</v></c><c r="F35" s="64"><v>4438.785254837303</v></c><c r="G35" s="154"><v>0</v></c><c r="H35" s="154"><v>49.214865507108641</v></c><c r="I35" s="154"><v>0</v></c><c r="J35" s="154"><v>0</v></c><c r="K35" s="154"><v>0</v></c><c r="L35" s="154"><v>0</v></c><c r="M35" s="64"><v>49.214865507108641</v></c><c r="N35" s="154"><v>0</v></c><c r="O35" s="154"><v>0</v></c><c r="P35" s="154"><v>39.076991588048266</v></c><c r="Q35" s="154"><v>0</v></c><c r="R35" s="154"><v>0</v></c><c r="S35" s="154"><v>0</v></c><c r="T35" s="64"><v>39.076991588048266</v></c><c r="U35" s="64"><v>4527.07711193246</v></c></row><row r="36" spans="1:21" s="21" customFormat="1" ht="15.75"><c r="A36" s="22"/><c r="B36" s="183" t="str"><f>Translation!A79</f><v>Accommodation and food service activities</v></c><c r="C36" s="154"><v>9479.262243616311</v></c><c r="D36" s="154"><v>0</v></c><c r="E36" s="154"><v>0</v></c><c r="F36" s="64"><v>9479.262243616311</v></c><c r="G36" s="154"><v>0</v></c><c r="H36" s="154"><v>593.24623204526097</v></c><c r="I36" s="154"><v>0</v></c><c r="J36" s="154"><v>31.136907319561104</v></c><c r="K36" s="154"><v>0</v></c><c r="L36" s="154"><v>0</v></c><c r="M36" s="64"><v>624.38313936482211</v></c><c r="N36" s="154"><v>0</v></c><c r="O36" s="154"><v>0</v></c><c r="P36" s="154"><v>1337.8435053850467</v></c><c r="Q36" s="154"><v>0</v></c><c r="R36" s="154"><v>0</v></c><c r="S36" s="154"><v>31.506178658520483</v></c><c r="T36" s="64"><v>1369.3496840435671</v></c><c r="U36" s="64"><v>11472.9950670247</v></c></row><row r="37" spans="1:21" s="21" customFormat="1" ht="15.75"><c r="A37" s="22"/><c r="B37" s="183" t="str"><f>Translation!A80</f><v>General public administration and social security</v></c><c r="C37" s="154"><v>575.41202675972625</v></c><c r="D37" s="154"><v>0</v></c><c r="E37" s="154"><v>0</v></c><c r="F37" s="64"><v>575.41202675972625</v></c><c r="G37" s="154"><v>0</v></c><c r="H37" s="154"><v>25.677172262988336</v></c><c r="I37" s="154"><v>0</v></c><c r="J37" s="154"><v>0</v></c><c r="K37" s="154"><v>0</v></c><c r="L37" s="154"><v>0</v></c><c r="M37" s="64"><v>25.677172262988336</v></c><c r="N37" s="154"><v>0</v></c><c r="O37" s="154"><v>0</v></c><c r="P37" s="154"><v>0</v></c><c r="Q37" s="154"><v>0</v></c><c r="R37" s="154"><v>0</v></c><c r="S37" s="154"><v>0</v></c><c r="T37" s="64"><v>0</v></c><c r="U37" s="64"><v>601.08919902271464</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283.43570277901733</v></c><c r="D39" s="154"><v>0</v></c><c r="E39" s="154"><v>0</v></c><c r="F39" s="64"><v>283.43570277901733</v></c><c r="G39" s="154"><v>0</v></c><c r="H39" s="154"><v>163.21389818221411</v></c><c r="I39" s="154"><v>0</v></c><c r="J39" s="154"><v>0</v></c><c r="K39" s="154"><v>0</v></c><c r="L39" s="154"><v>0</v></c><c r="M39" s="64"><v>163.21389818221411</v></c><c r="N39" s="154"><v>0</v></c><c r="O39" s="154"><v>0</v></c><c r="P39" s="154"><v>0</v></c><c r="Q39" s="154"><v>0</v></c><c r="R39" s="154"><v>0</v></c><c r="S39" s="154"><v>0</v></c><c r="T39" s="64"><v>0</v></c><c r="U39" s="64"><v>446.64960096123144</v></c></row><row r="40" spans="1:21" s="21" customFormat="1" ht="15.75"><c r="A40" s="22"/><c r="B40" s="183" t="str"><f>Translation!A83</f><v>Human health and social work activities</v></c><c r="C40" s="154"><v>42.484157350821512</v></c><c r="D40" s="154"><v>0</v></c><c r="E40" s="154"><v>0</v></c><c r="F40" s="64"><v>42.484157350821512</v></c><c r="G40" s="154"><v>0</v></c><c r="H40" s="154"><v>-24.611666584191582</v></c><c r="I40" s="154"><v>0</v></c><c r="J40" s="154"><v>0</v></c><c r="K40" s="154"><v>0</v></c><c r="L40" s="154"><v>0</v></c><c r="M40" s="64"><v>-24.611666584191582</v></c><c r="N40" s="154"><v>0</v></c><c r="O40" s="154"><v>0</v></c><c r="P40" s="154"><v>40.98755920258818</v></c><c r="Q40" s="154"><v>0</v></c><c r="R40" s="154"><v>0</v></c><c r="S40" s="154"><v>0</v></c><c r="T40" s="64"><v>40.98755920258818</v></c><c r="U40" s="64"><v>58.86004996921811</v></c></row><row r="41" spans="1:21" s="21" customFormat="1" ht="15.75"><c r="A41" s="22"/><c r="B41" s="183" t="str"><f>Translation!A84</f><v>Other services</v></c><c r="C41" s="154"><v>4243.2154250922395</v></c><c r="D41" s="154"><v>0</v></c><c r="E41" s="154"><v>0</v></c><c r="F41" s="64"><v>4243.2154250922395</v></c><c r="G41" s="154"><v>0</v></c><c r="H41" s="154"><v>-514.68591694024167</v></c><c r="I41" s="154"><v>0</v></c><c r="J41" s="154"><v>0</v></c><c r="K41" s="154"><v>0</v></c><c r="L41" s="154"><v>0</v></c><c r="M41" s="64"><v>-514.68591694024167</v></c><c r="N41" s="154"><v>0</v></c><c r="O41" s="154"><v>0</v></c><c r="P41" s="154"><v>34.541269350149804</v></c><c r="Q41" s="154"><v>0</v></c><c r="R41" s="154"><v>0</v></c><c r="S41" s="154"><v>0</v></c><c r="T41" s="64"><v>34.541269350149804</v></c><c r="U41" s="64"><v>3763.0707775021478</v></c></row><row r="42" spans="1:21" s="21" customFormat="1" ht="15.75"><c r="A42" s="22"/><c r="B42" s="183" t="str"><f>Translation!A85</f><v>Public lighting</v></c><c r="C42" s="154"><v>698.62712284683005</v></c><c r="D42" s="154"><v>0</v></c><c r="E42" s="154"><v>0</v></c><c r="F42" s="64"><v>698.62712284683005</v></c><c r="G42" s="154"><v>0</v></c><c r="H42" s="154"><v>0</v></c><c r="I42" s="154"><v>0</v></c><c r="J42" s="154"><v>0</v></c><c r="K42" s="154"><v>0</v></c><c r="L42" s="154"><v>0</v></c><c r="M42" s="64"><v>0</v></c><c r="N42" s="154"><v>0</v></c><c r="O42" s="154"><v>0</v></c><c r="P42" s="154"><v>0</v></c><c r="Q42" s="154"><v>0</v></c><c r="R42" s="154"><v>0</v></c><c r="S42" s="154"><v>0</v></c><c r="T42" s="64"><v>0</v></c><c r="U42" s="64"><v>698.62712284683005</v></c></row><row r="43" spans="1:21" s="21" customFormat="1" ht="15.75"><c r="A43" s="22"/><c r="B43" s="61" t="str"><f>Translation!A86</f><v>TRANSPORTS</v></c><c r="C43" s="234"><v>385.07675425588991</v></c><c r="D43" s="234"><v>0</v></c><c r="E43" s="234"><v>0</v></c><c r="F43" s="64"><v>385.07675425588991</v></c><c r="G43" s="234"><v>0</v></c><c r="H43" s="234"><v>1057.4777141533245</v></c><c r="I43" s="234"><v>1470.7260020221804</v></c><c r="J43" s="234"><v>0</v></c><c r="K43" s="234"><v>0</v></c><c r="L43" s="234"><v>0</v></c><c r="M43" s="64"><v>2528.2037161755052</v></c><c r="N43" s="234"><v>0</v></c><c r="O43" s="234"><v>0</v></c><c r="P43" s="234"><v>0</v></c><c r="Q43" s="234"><v>0</v></c><c r="R43" s="234"><v>0</v></c><c r="S43" s="234"><v>0</v></c><c r="T43" s="64"><v>0</v></c><c r="U43" s="64"><v>2913.2804704313949</v></c></row><row r="44" spans="1:21" s="21" customFormat="1" ht="30"><c r="A44" s="22"/><c r="B44" s="183" t="str"><f>Translation!A87</f><v>Passenger transport by road (public transport, taxi, tourism, transfers, etc.)</v></c><c r="C44" s="154"><v>8.4815924055150429</v></c><c r="D44" s="154"><v>0</v></c><c r="E44" s="154"><v>0</v></c><c r="F44" s="64"><v>8.4815924055150429</v></c><c r="G44" s="154"><v>0</v></c><c r="H44" s="154"><v>45.454268939272445</v></c><c r="I44" s="154"><v>10.480960070948738</v></c><c r="J44" s="154"><v>0</v></c><c r="K44" s="154"><v>0</v></c><c r="L44" s="154"><v>0</v></c><c r="M44" s="64"><v>55.935229010221185</v></c><c r="N44" s="154"><v>0</v></c><c r="O44" s="154"><v>0</v></c><c r="P44" s="154"><v>0</v></c><c r="Q44" s="154"><v>0</v></c><c r="R44" s="154"><v>0</v></c><c r="S44" s="154"><v>0</v></c><c r="T44" s="64"><v>0</v></c><c r="U44" s="64"><v>64.416821415736223</v></c></row><row r="45" spans="1:21" s="21" customFormat="1" ht="15.75"><c r="A45" s="22"/><c r="B45" s="183" t="str"><f>Translation!A88</f><v>Freight transport by road and removal services</v></c><c r="C45" s="154"><v>142.49563923389186</v></c><c r="D45" s="154"><v>0</v></c><c r="E45" s="154"><v>0</v></c><c r="F45" s="64"><v>142.49563923389186</v></c><c r="G45" s="154"><v>0</v></c><c r="H45" s="154"><v>785.06937238807495</v></c><c r="I45" s="154"><v>181.02327761375514</v></c><c r="J45" s="154"><v>0</v></c><c r="K45" s="154"><v>0</v></c><c r="L45" s="154"><v>0</v></c><c r="M45" s="64"><v>966.09265000183007</v></c><c r="N45" s="154"><v>0</v></c><c r="O45" s="154"><v>0</v></c><c r="P45" s="154"><v>0</v></c><c r="Q45" s="154"><v>0</v></c><c r="R45" s="154"><v>0</v></c><c r="S45" s="154"><v>0</v></c><c r="T45" s="64"><v>0</v></c><c r="U45" s="64"><v>1108.588289235722</v></c></row><row r="46" spans="1:21" s="21" customFormat="1" ht="15.75"><c r="A46" s="22"/><c r="B46" s="183" t="str"><f>Translation!A89</f><v>Other fleet for public and private services</v></c><c r="C46" s="154"><v>7.5770098547656186</v></c><c r="D46" s="154"><v>0</v></c><c r="E46" s="154"><v>0</v></c><c r="F46" s="64"><v>7.5770098547656186</v></c><c r="G46" s="154"><v>0</v></c><c r="H46" s="154"><v>4.0608398124797302</v></c><c r="I46" s="154"><v>42.109753763359954</v></c><c r="J46" s="154"><v>0</v></c><c r="K46" s="154"><v>0</v></c><c r="L46" s="154"><v>0</v></c><c r="M46" s="64"><v>46.170593575839682</v></c><c r="N46" s="154"><v>0</v></c><c r="O46" s="154"><v>0</v></c><c r="P46" s="154"><v>0</v></c><c r="Q46" s="154"><v>0</v></c><c r="R46" s="154"><v>0</v></c><c r="S46" s="154"><v>0</v></c><c r="T46" s="64"><v>0</v></c><c r="U46" s="64"><v>53.747603430605302</v></c></row><row r="47" spans="1:21" s="21" customFormat="1" ht="15.75"><c r="A47" s="22"/><c r="B47" s="182" t="str"><f>Translation!A90</f><v>Private transports</v></c><c r="C47" s="154"><v>226.52251276171739</v></c><c r="D47" s="154"><v>0</v></c><c r="E47" s="154"><v>0</v></c><c r="F47" s="64"><v>226.52251276171739</v></c><c r="G47" s="154"><v>0</v></c><c r="H47" s="154"><v>222.89323301349759</v></c><c r="I47" s="154"><v>1237.1120105741165</v></c><c r="J47" s="154"><v>0</v></c><c r="K47" s="154"><v>0</v></c><c r="L47" s="154"><v>0</v></c><c r="M47" s="64"><v>1460.0052435876141</v></c><c r="N47" s="154"><v>0</v></c><c r="O47" s="154"><v>0</v></c><c r="P47" s="154"><v>0</v></c><c r="Q47" s="154"><v>0</v></c><c r="R47" s="154"><v>0</v></c><c r="S47" s="154"><v>0</v></c><c r="T47" s="64"><v>0</v></c><c r="U47" s="64"><v>1686.5277563493314</v></c></row><row r="48" spans="1:21" s="21" customFormat="1" ht="15.75"><c r="A48" s="22"/><c r="B48" s="73" t="str"><f>Translation!A118</f><v>TOTAL FOR INTERNAL MARKET</v></c><c r="C48" s="65"><v>37853.113491440236</v></c><c r="D48" s="65"><v>0</v></c><c r="E48" s="65"><v>0</v></c><c r="F48" s="64"><v>37853.113491440236</v></c><c r="G48" s="65"><v>1462.3753767309695</v></c><c r="H48" s="65"><v>6929.0338223377476</v></c><c r="I48" s="65"><v>1470.7260020221804</v></c><c r="J48" s="65"><v>1349.084126828837</v></c><c r="K48" s="65"><v>0</v></c><c r="L48" s="65"><v>0</v></c><c r="M48" s="64"><v>11211.219327919734</v></c><c r="N48" s="65"><v>0</v></c><c r="O48" s="65"><v>0</v></c><c r="P48" s="65"><v>4530.6828216599188</v></c><c r="Q48" s="65"><v>0</v></c><c r="R48" s="65"><v>0</v></c><c r="S48" s="65"><v>3029.5585743809056</v></c><c r="T48" s="64"><v>7560.2413960408248</v></c><c r="U48" s="64"><v>56624.574215400797</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2607.7168409233172</v></c><c r="D59" s="235"><v>25099.274593886927</v></c><c r="E59" s="235"/><c r="F59" s="235"/><c r="G59" s="235"><v>0</v></c><c r="H59" s="235"><v>0</v></c><c r="I59" s="59"><v>27706.991434810243</v></c><c r="J59" s="235"><v>0</v></c><c r="K59" s="235"><v>9063.3351187733388</v></c><c r="L59" s="235"><v>2660</v></c><c r="M59" s="235"><v>0</v></c><c r="N59" s="235"><v>0</v></c><c r="O59" s="235"><v>0</v></c><c r="P59" s="235"><v>0</v></c><c r="Q59" s="235"/><c r="R59" s="59"><v>11723.335118773339</v></c><c r="S59" s="59"><v>39430.326553583582</v></c><c r="T59" s="235"><v>0</v></c><c r="U59" s="235"/><c r="V59" s="59"><v>0</v></c><c r="W59" s="235"><v>0</v></c><c r="X59" s="235"><v>0</v></c><c r="Y59" s="235"><v>0</v></c><c r="Z59" s="235"><v>0</v></c><c r="AA59" s="186"><v>0</v></c><c r="AB59" s="59"><v>0</v></c><c r="AC59" s="64"><v>39430.326553583582</v></c><c r="AD59" s="187"><v>1577.2130621433462</v></c></row><row r="60" spans="2:32" s="51" customFormat="1" ht="15.75"><c r="B60" s="183" t="str"><f>Translation!A125</f><v>Heat</v></c><c r="C60" s="235"><v>0</v></c><c r="D60" s="235"><v>0</v></c><c r="E60" s="235"/><c r="F60" s="235"/><c r="G60" s="235"><v>0</v></c><c r="H60" s="235"><v>0</v></c><c r="I60" s="59"><v>0</v></c><c r="J60" s="235"><v>0</v></c><c r="K60" s="235"><v>0</v></c><c r="L60" s="235"><v>0</v></c><c r="M60" s="235"><v>0</v></c><c r="N60" s="235"><v>0</v></c><c r="O60" s="235"><v>0</v></c><c r="P60" s="235"><v>0</v></c><c r="Q60" s="235"/><c r="R60" s="59"><v>0</v></c><c r="S60" s="59"><v>0</v></c><c r="T60" s="235"/><c r="U60" s="235"><v>0</v></c><c r="V60" s="59"><v>0</v></c><c r="W60" s="235"/><c r="X60" s="235"/><c r="Y60" s="235"/><c r="Z60" s="235"/><c r="AA60" s="186"><v>0</v></c><c r="AB60" s="59"><v>0</v></c><c r="AC60" s="64"><v>0</v></c><c r="AD60" s="187"><v>0</v></c></row><row r="61" spans="2:32" s="51" customFormat="1" ht="15.75"><c r="B61" s="183" t="str"><f>Translation!A126</f><v>Cold</v></c><c r="C61" s="235"/><c r="D61" s="235"/><c r="E61" s="235"/><c r="F61" s="235"/><c r="G61" s="235"/><c r="H61" s="235"/><c r="I61" s="59"><v>0</v></c><c r="J61" s="235"><v>0</v></c><c r="K61" s="235"><v>0</v></c><c r="L61" s="235"><v>0</v></c><c r="M61" s="235"><v>0</v></c><c r="N61" s="235"><v>0</v></c><c r="O61" s="235"><v>0</v></c><c r="P61" s="235"><v>0</v></c><c r="Q61" s="235"/><c r="R61" s="59"><v>0</v></c><c r="S61" s="59"><v>0</v></c><c r="T61" s="235"><v>0</v></c><c r="U61" s="235"><v>0</v></c><c r="V61" s="59"><v>0</v></c><c r="W61" s="235"/><c r="X61" s="235"/><c r="Y61" s="235"/><c r="Z61" s="235"/><c r="AA61" s="186"><v>0</v></c><c r="AB61" s="59"><v>0</v></c><c r="AC61" s="64"><v>0</v></c><c r="AD61" s="187"><v>0</v></c></row><row r="62" spans="2:32" s="51" customFormat="1" ht="15.75"><c r="B62" s="70" t="str"><f>Translation!A119</f><v>TOTAL</v></c><c r="C62" s="53"><f t="shared" ref="C62:AD62" si="0">SUM(C59:C61)</f><v>2607.7168409233172</v></c><c r="D62" s="53"><f t="shared" si="0"/><v>25099.274593886927</v></c><c r="E62" s="53"><f t="shared" si="0"/><v>0</v></c><c r="F62" s="53"><f t="shared" si="0"/><v>0</v></c><c r="G62" s="53"><f t="shared" si="0"/><v>0</v></c><c r="H62" s="53"><f t="shared" si="0"/><v>0</v></c><c r="I62" s="53"><f t="shared" si="0"/><v>27706.991434810243</v></c><c r="J62" s="53"><f t="shared" si="0"/><v>0</v></c><c r="K62" s="53"><f t="shared" si="0"/><v>9063.3351187733388</v></c><c r="L62" s="53"><f t="shared" si="0"/><v>2660</v></c><c r="M62" s="53"><f t="shared" si="0"/><v>0</v></c><c r="N62" s="53"><f t="shared" si="0"/><v>0</v></c><c r="O62" s="53"><f t="shared" si="0"/><v>0</v></c><c r="P62" s="53"><f t="shared" si="0"/><v>0</v></c><c r="Q62" s="53"><f t="shared" si="0"/><v>0</v></c><c r="R62" s="53"><f t="shared" si="0"/><v>11723.335118773339</v></c><c r="S62" s="53"><f t="shared" si="0"/><v>39430.326553583582</v></c><c r="T62" s="53"><f t="shared" si="0"/><v>0</v></c><c r="U62" s="53"><f t="shared" si="0"/><v>0</v></c><c r="V62" s="53"><f t="shared" si="0"/><v>0</v></c><c r="W62" s="53"><f t="shared" si="0"/><v>0</v></c><c r="X62" s="53"><f t="shared" si="0"/><v>0</v></c><c r="Y62" s="53"><f t="shared" si="0"/><v>0</v></c><c r="Z62" s="53"><f t="shared" si="0"/><v>0</v></c><c r="AA62" s="53"><f t="shared" si="0"/><v>0</v></c><c r="AB62" s="53"><f t="shared" si="0"/><v>0</v></c><c r="AC62" s="53"><f t="shared" si="0"/><v>39430.326553583582</v></c><c r="AD62" s="53"><f t="shared" si="0"/><v>1577.2130621433462</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7669.7554144803444</v></c><c r="D69" s="235"><v>83664.248646289765</v></c><c r="E69" s="235"/><c r="F69" s="235"/><c r="G69" s="235"><v>0</v></c><c r="H69" s="235"><v>0</v></c><c r="I69" s="59"><v>91334.004060770108</v></c><c r="J69" s="185"><v>0</v></c><c r="K69" s="185"><v>9063.3351187733388</v></c><c r="L69" s="185"><v>2660</v></c><c r="M69" s="185"><v>0</v></c><c r="N69" s="185"><v>0</v></c><c r="O69" s="235"><v>0</v></c><c r="P69" s="185"><v>0</v></c><c r="Q69" s="185"/><c r="R69" s="59"><v>11723.335118773339</v></c><c r="S69" s="59"><v>103057.33917954344</v></c><c r="T69" s="71"><v>63627.012625959862</v></c><c r="U69" s="57"/><c r="V69" s="57"/><c r="W69" s="58"/><c r="X69" s="57"/><c r="Y69" s="57"/><c r="Z69" s="57"/><c r="AA69" s="57"/><c r="AB69" s="57"/><c r="AC69" s="57"/><c r="AD69" s="57"/><c r="AE69" s="57"/></row><row r="70" spans="2:31" s="51" customFormat="1" ht="15.75"><c r="B70" s="184" t="str"><f>Translation!A125</f><v>Heat</v></c><c r="C70" s="235"><v>0</v></c><c r="D70" s="235"><v>0</v></c><c r="E70" s="235"/><c r="F70" s="235"/><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c r="D71" s="235"/><c r="E71" s="235"/><c r="F71" s="235"/><c r="G71" s="235"/><c r="H71" s="235"/><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7669.7554144803444</v></c><c r="D72" s="53"><f t="shared" si="1"/><v>83664.248646289765</v></c><c r="E72" s="53"><f t="shared" si="1"/><v>0</v></c><c r="F72" s="53"><f t="shared" si="1"/><v>0</v></c><c r="G72" s="53"><f t="shared" si="1"/><v>0</v></c><c r="H72" s="53"><f t="shared" si="1"/><v>0</v></c><c r="I72" s="53"><f t="shared" si="1"/><v>91334.004060770108</v></c><c r="J72" s="53"><f t="shared" si="1"/><v>0</v></c><c r="K72" s="53"><f t="shared" si="1"/><v>9063.3351187733388</v></c><c r="L72" s="53"><f t="shared" si="1"/><v>2660</v></c><c r="M72" s="53"><f t="shared" si="1"/><v>0</v></c><c r="N72" s="53"><f t="shared" si="1"/><v>0</v></c><c r="O72" s="53"><f t="shared" si="1"/><v>0</v></c><c r="P72" s="53"><f t="shared" si="1"/><v>0</v></c><c r="Q72" s="53"><f t="shared" si="1"/><v>0</v></c><c r="R72" s="53"><f t="shared" si="1"/><v>11723.335118773339</v></c><c r="S72" s="53"><f t="shared" si="1"/><v>103057.33917954344</v></c><c r="T72" s="71"><f>S72-AC62+AB62</f><v>63627.012625959862</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9132.1307912113134</v></c><c r="D79" s="186"><f t="shared" si="2"/><v>90593.282468627513</v></c><c r="E79" s="186"><f t="shared" si="2"/><v>1470.7260020221804</v></c><c r="F79" s="186"><f t="shared" si="2"/><v>1349.084126828837</v></c><c r="G79" s="186"><f t="shared" si="2"/><v>0</v></c><c r="H79" s="186"><f t="shared" si="2"/><v>0</v></c><c r="I79" s="53"><f>SUM(C79:H79)</f><v>102545.22338868985</v></c><c r="J79" s="186"><f t="shared" ref="J79:O79" si="3">N48+J72</f><v>0</v></c><c r="K79" s="186"><f t="shared" si="3"/><v>9063.3351187733388</v></c><c r="L79" s="186"><f t="shared" si="3"/><v>7190.6828216599188</v></c><c r="M79" s="186"><f t="shared" si="3"/><v>0</v></c><c r="N79" s="186"><f t="shared" si="3"/><v>0</v></c><c r="O79" s="186"><f t="shared" si="3"/><v>3029.5585743809056</v></c><c r="P79" s="186"><f>P72</f><v>0</v></c><c r="Q79" s="186"><f>Q72</f><v>0</v></c><c r="R79" s="53"><f>SUM(J79:Q79)</f><v>19283.576514814162</v></c><c r="S79" s="186"><f>Y62</f><v>0</v></c><c r="T79" s="186"><f>Z62</f><v>0</v></c><c r="U79" s="186"><f>$C$49+$C$50+$C$51</f><v>0</v></c><c r="V79" s="53"><f>S79-T79-U79</f><v>0</v></c><c r="W79" s="186"><f>$D$49+$D$50+$D$51</f><v>0</v></c><c r="X79" s="186"><f>$E$49+$E$50+$E$51</f><v>0</v></c><c r="Y79" s="53"><f>I79+R79+V79-W79-X79</f><v>121828.79990350401</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f t="shared" ref="C86:P86" si="4">IF(C69&gt;0,C59/C69,"-")</f><v>0.34</v></c><c r="D86" s="188"><f t="shared" si="4"/><v>0.3</v></c><c r="E86" s="188" t="str"><f t="shared" si="4"/><v>-</v></c><c r="F86" s="188" t="str"><f t="shared" si="4"/><v>-</v></c><c r="G86" s="188" t="str"><f t="shared" si="4"/><v>-</v></c><c r="H86" s="188" t="str"><f t="shared" si="4"/><v>-</v></c><c r="I86" s="67"><f t="shared" si="4"/><v>0.30335899230230928</v></c><c r="J86" s="188" t="str"><f t="shared" si="4"/><v>-</v></c><c r="K86" s="188"><f t="shared" si="4"/><v>1</v></c><c r="L86" s="188"><f t="shared" si="4"/><v>1</v></c><c r="M86" s="188" t="str"><f t="shared" si="4"/><v>-</v></c><c r="N86" s="188" t="str"><f t="shared" si="4"/><v>-</v></c><c r="O86" s="188" t="str"><f t="shared" si="4"/><v>-</v></c><c r="P86" s="188" t="str"><f t="shared" si="4"/><v>-</v></c><c r="Q86" s="188" t="s"><v>522</v></c><c r="R86" s="67"><f t="shared" ref="R86:S88" si="5">IF(R69&gt;0,R59/R69,"-")</f><v>1</v></c><c r="S86" s="67"><f t="shared" si="5"/><v>0.38260571122343101</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8278.3857789952199</v></c><c r="D95" s="64"><f>SUM(D96:D104)</f><v>0</v></c><c r="E95" s="64"><f>SUM(E96:E104)</f><v>0</v></c><c r="F95" s="64"><f t="shared" ref="F95:F126" si="8">SUM(C95:E95)</f><v>8278.3857789952199</v></c><c r="G95" s="64"><f t="shared" ref="G95:L95" si="9">SUM(G96:G104)</f><v>0</v></c><c r="H95" s="64"><f t="shared" si="9"/><v>1010.5692602014348</v></c><c r="I95" s="64"><f t="shared" si="9"/><v>0</v></c><c r="J95" s="64"><f t="shared" si="9"/><v>284.21885445947748</v></c><c r="K95" s="64"><f t="shared" si="9"/><v>0</v></c><c r="L95" s="64"><f t="shared" si="9"/><v>0</v></c><c r="M95" s="64"><f t="shared" ref="M95:M126" si="10">SUM(G95:L95)</f><v>1294.7881146609122</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9573.1738936561323</v></c></row><row r="96" spans="1:32" s="21" customFormat="1" ht="15.75"><c r="A96" s="22"/><c r="B96" s="182" t="str"><f>Translation!A61</f><v>Hot water</v></c><c r="C96" s="185"><f t="shared" ref="C96:C104" si="14">IF(AND(C$48&gt;0,($S$133+$V$143)&gt;0), ($S$133+$V$143)/C$48,0)*C18</f><v>842.95062487173152</v></c><c r="D96" s="185"><f t="shared" ref="D96:D104" si="15">IF(AND(D$48&gt;0,$S$134&gt;0), ($S$134)/D$48,0)*D18</f><v>0</v></c><c r="E96" s="185"><f t="shared" ref="E96:E104" si="16">IF(AND(E$48&gt;0,$S$135&gt;0), ($S$135)/E$48,0)*E18</f><v>0</v></c><c r="F96" s="64"><f t="shared" si="8"/><v>842.95062487173152</v></c><c r="G96" s="185"><f>'CO2 factors'!C$7*G18</f><v>0</v></c><c r="H96" s="185"><f>'CO2 factors'!D$7*H18</f><v>250.92924299861932</v></c><c r="I96" s="185"><f>'CO2 factors'!E$7*I18</f><v>0</v></c><c r="J96" s="185"><f>'CO2 factors'!F$7*J18</f><v>0</v></c><c r="K96" s="185"><f>'CO2 factors'!G$7*K18</f><v>0</v></c><c r="L96" s="185"><f>'CO2 factors'!H$7*L18</f><v>0</v></c><c r="M96" s="64"><f t="shared" si="10"/><v>250.92924299861932</v></c><c r="N96" s="185"><f>'CO2 factors'!J$7*N18</f><v>0</v></c><c r="O96" s="185"><f>'CO2 factors'!K$7*O18</f><v>0</v></c><c r="P96" s="185"><f>'CO2 factors'!L$7*P18</f><v>0</v></c><c r="Q96" s="185"><f>'CO2 factors'!M$7*Q18</f><v>0</v></c><c r="R96" s="185"><f>'CO2 factors'!N$7*R18</f><v>0</v></c><c r="S96" s="185"><f>'CO2 factors'!O$7*S18</f><v>0</v></c><c r="T96" s="64"><f t="shared" si="12"/><v>0</v></c><c r="U96" s="64"><f t="shared" si="13"/><v>1093.8798678703508</v></c></row><row r="97" spans="1:21" s="21" customFormat="1" ht="15.75"><c r="A97" s="22"/><c r="B97" s="182" t="str"><f>Translation!A62</f><v>Heating and cooling</v></c><c r="C97" s="185"><f t="shared" si="14"/><v>4155.8724839669594</v></c><c r="D97" s="185"><f t="shared" si="15"/><v>0</v></c><c r="E97" s="185"><f t="shared" si="16"/><v>0</v></c><c r="F97" s="64"><f t="shared" si="8"/><v>4155.8724839669594</v></c><c r="G97" s="185"><f>'CO2 factors'!C$7*G19</f><v>0</v></c><c r="H97" s="185"><f>'CO2 factors'!D$7*H19</f><v>759.64001720281544</v></c><c r="I97" s="185"><f>'CO2 factors'!E$7*I19</f><v>0</v></c><c r="J97" s="185"><f>'CO2 factors'!F$7*J19</f><v>137.31796403550325</v></c><c r="K97" s="185"><f>'CO2 factors'!G$7*K19</f><v>0</v></c><c r="L97" s="185"><f>'CO2 factors'!H$7*L19</f><v>0</v></c><c r="M97" s="64"><f t="shared" si="10"/><v>896.95798123831867</v></c><c r="N97" s="185"><f>'CO2 factors'!J$7*N19</f><v>0</v></c><c r="O97" s="185"><f>'CO2 factors'!K$7*O19</f><v>0</v></c><c r="P97" s="185"><f>'CO2 factors'!L$7*P19</f><v>0</v></c><c r="Q97" s="185"><f>'CO2 factors'!M$7*Q19</f><v>0</v></c><c r="R97" s="185"><f>'CO2 factors'!N$7*R19</f><v>0</v></c><c r="S97" s="185"><f>'CO2 factors'!O$7*S19</f><v>0</v></c><c r="T97" s="64"><f t="shared" si="12"/><v>0</v></c><c r="U97" s="64"><f t="shared" si="13"/><v>5052.8304652052784</v></c></row><row r="98" spans="1:21" s="21" customFormat="1" ht="15.75"><c r="A98" s="22"/><c r="B98" s="182" t="str"><f>Translation!A63</f><v>Lighting</v></c><c r="C98" s="185"><f t="shared" si="14"/><v>825.85518922529604</v></c><c r="D98" s="185"><f t="shared" si="15"/><v>0</v></c><c r="E98" s="185"><f t="shared" si="16"/><v>0</v></c><c r="F98" s="64"><f t="shared" si="8"/><v>825.85518922529604</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825.85518922529604</v></c></row><row r="99" spans="1:21" s="21" customFormat="1" ht="15.75"><c r="A99" s="22"/><c r="B99" s="182" t="str"><f>Translation!A64</f><v>Cooking</v></c><c r="C99" s="185"><f t="shared" si="14"/><v>659.69029446199477</v></c><c r="D99" s="185"><f t="shared" si="15"/><v>0</v></c><c r="E99" s="185"><f t="shared" si="16"/><v>0</v></c><c r="F99" s="64"><f t="shared" si="8"/><v>659.69029446199477</v></c><c r="G99" s="185"><f>'CO2 factors'!C$7*G21</f><v>0</v></c><c r="H99" s="185"><f>'CO2 factors'!D$7*H21</f><v>0</v></c><c r="I99" s="185"><f>'CO2 factors'!E$7*I21</f><v>0</v></c><c r="J99" s="185"><f>'CO2 factors'!F$7*J21</f><v>146.90089042397426</v></c><c r="K99" s="185"><f>'CO2 factors'!G$7*K21</f><v>0</v></c><c r="L99" s="185"><f>'CO2 factors'!H$7*L21</f><v>0</v></c><c r="M99" s="64"><f t="shared" si="10"/><v>146.90089042397426</v></c><c r="N99" s="185"><f>'CO2 factors'!J$7*N21</f><v>0</v></c><c r="O99" s="185"><f>'CO2 factors'!K$7*O21</f><v>0</v></c><c r="P99" s="185"><f>'CO2 factors'!L$7*P21</f><v>0</v></c><c r="Q99" s="185"><f>'CO2 factors'!M$7*Q21</f><v>0</v></c><c r="R99" s="185"><f>'CO2 factors'!N$7*R21</f><v>0</v></c><c r="S99" s="185"><f>'CO2 factors'!O$7*S21</f><v>0</v></c><c r="T99" s="64"><f t="shared" si="12"/><v>0</v></c><c r="U99" s="64"><f t="shared" si="13"/><v>806.59118488596903</v></c></row><row r="100" spans="1:21" s="21" customFormat="1" ht="15.75"><c r="A100" s="22"/><c r="B100" s="182" t="str"><f>Translation!A65</f><v>Refrigerator and freezers</v></c><c r="C100" s="185"><f t="shared" si="14"/><v>925.88111503437881</v></c><c r="D100" s="185"><f t="shared" si="15"/><v>0</v></c><c r="E100" s="185"><f t="shared" si="16"/><v>0</v></c><c r="F100" s="64"><f t="shared" si="8"/><v>925.88111503437881</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925.88111503437881</v></c></row><row r="101" spans="1:21" s="21" customFormat="1" ht="15.75"><c r="A101" s="22"/><c r="B101" s="182" t="str"><f>Translation!A66</f><v>Laundry machines and dryers</v></c><c r="C101" s="185"><f t="shared" si="14"/><v>56.350442394414436</v></c><c r="D101" s="185"><f t="shared" si="15"/><v>0</v></c><c r="E101" s="185"><f t="shared" si="16"/><v>0</v></c><c r="F101" s="64"><f t="shared" si="8"/><v>56.350442394414436</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56.350442394414436</v></c></row><row r="102" spans="1:21" s="21" customFormat="1" ht="15.75"><c r="A102" s="22"/><c r="B102" s="182" t="str"><f>Translation!A67</f><v>Dish washing</v></c><c r="C102" s="185"><f t="shared" si="14"/><v>78.890619352180195</v></c><c r="D102" s="185"><f t="shared" si="15"/><v>0</v></c><c r="E102" s="185"><f t="shared" si="16"/><v>0</v></c><c r="F102" s="64"><f t="shared" si="8"/><v>78.890619352180195</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78.890619352180195</v></c></row><row r="103" spans="1:21" s="21" customFormat="1" ht="15.75"><c r="A103" s="22"/><c r="B103" s="182" t="str"><f>Translation!A68</f><v>Tv sets</v></c><c r="C103" s="185"><f t="shared" si="14"/><v>73.2989216068883</v></c><c r="D103" s="185"><f t="shared" si="15"/><v>0</v></c><c r="E103" s="185"><f t="shared" si="16"/><v>0</v></c><c r="F103" s="64"><f t="shared" si="8"/><v>73.2989216068883</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73.2989216068883</v></c></row><row r="104" spans="1:21" s="21" customFormat="1" ht="15.75"><c r="A104" s="22"/><c r="B104" s="182" t="str"><f>Translation!A69</f><v>Other electric appliances</v></c><c r="C104" s="185"><f t="shared" si="14"/><v>659.59608808137602</v></c><c r="D104" s="185"><f t="shared" si="15"/><v>0</v></c><c r="E104" s="185"><f t="shared" si="16"/><v>0</v></c><c r="F104" s="64"><f t="shared" si="8"/><v>659.59608808137602</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659.59608808137602</v></c></row><row r="105" spans="1:21" s="21" customFormat="1" ht="15.75"><c r="A105" s="22"/><c r="B105" s="66" t="str"><f>Translation!A70</f><v>PRIMARY SECTOR</v></c><c r="C105" s="64"><f>SUM(C106:C107)</f><v>950.55801527454389</v></c><c r="D105" s="64"><f>SUM(D106:D107)</f><v>0</v></c><c r="E105" s="64"><f>SUM(E106:E107)</f><v>0</v></c><c r="F105" s="64"><f t="shared" si="8"/><v>950.55801527454389</v></c><c r="G105" s="64"><f t="shared" ref="G105:L105" si="17">SUM(G106:G107)</f><v>0</v></c><c r="H105" s="64"><f t="shared" si="17"/><v>71.052750570560576</v></c><c r="I105" s="64"><f t="shared" si="17"/><v>0</v></c><c r="J105" s="64"><f t="shared" si="17"/><v>0</v></c><c r="K105" s="64"><f t="shared" si="17"/><v>0</v></c><c r="L105" s="64"><f t="shared" si="17"/><v>0</v></c><c r="M105" s="64"><f t="shared" si="10"/><v>71.052750570560576</v></c><c r="N105" s="64"><f t="shared" ref="N105:S105" si="18">SUM(N106:N107)</f><v>0</v></c><c r="O105" s="64"><f t="shared" si="18"/><v>0</v></c><c r="P105" s="64"><f t="shared" si="18"/><v>0</v></c><c r="Q105" s="64"><f t="shared" si="18"/><v>0</v></c><c r="R105" s="64"><f t="shared" si="18"/><v>0</v></c><c r="S105" s="64"><f t="shared" si="18"/><v>0</v></c><c r="T105" s="64"><f t="shared" si="12"/><v>0</v></c><c r="U105" s="64"><f t="shared" si="13"/><v>1021.6107658451044</v></c></row><row r="106" spans="1:21" s="21" customFormat="1" ht="15.75"><c r="A106" s="22"/><c r="B106" s="183" t="str"><f>Translation!A71</f><v>Agriculture, forestry and fishing</v></c><c r="C106" s="185"><f>IF(AND(C$48&gt;0,($S$133+$V$143)&gt;0), ($S$133+$V$143)/C$48,0)*C28</f><v>950.55801527454389</v></c><c r="D106" s="185"><f>IF(AND(D$48&gt;0,$S$134&gt;0), ($S$134)/D$48,0)*D28</f><v>0</v></c><c r="E106" s="185"><f>IF(AND(E$48&gt;0,$S$135&gt;0), ($S$135)/E$48,0)*E28</f><v>0</v></c><c r="F106" s="64"><f t="shared" si="8"/><v>950.55801527454389</v></c><c r="G106" s="185"><f>'CO2 factors'!C$7*G28</f><v>0</v></c><c r="H106" s="185"><f>'CO2 factors'!D$7*H28</f><v>71.052750570560576</v></c><c r="I106" s="185"><f>'CO2 factors'!E$7*I28</f><v>0</v></c><c r="J106" s="185"><f>'CO2 factors'!F$7*J28</f><v>0</v></c><c r="K106" s="185"><f>'CO2 factors'!G$7*K28</f><v>0</v></c><c r="L106" s="185"><f>'CO2 factors'!H$7*L28</f><v>0</v></c><c r="M106" s="64"><f t="shared" si="10"/><v>71.052750570560576</v></c><c r="N106" s="185"><f>'CO2 factors'!J$7*N28</f><v>0</v></c><c r="O106" s="185"><f>'CO2 factors'!K$7*O28</f><v>0</v></c><c r="P106" s="185"><f>'CO2 factors'!L$7*P28</f><v>0</v></c><c r="Q106" s="185"><f>'CO2 factors'!M$7*Q28</f><v>0</v></c><c r="R106" s="185"><f>'CO2 factors'!N$7*R28</f><v>0</v></c><c r="S106" s="185"><f>'CO2 factors'!O$7*S28</f><v>0</v></c><c r="T106" s="64"><f t="shared" si="12"/><v>0</v></c><c r="U106" s="64"><f t="shared" si="13"/><v>1021.6107658451044</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2221.4020321513958</v></c><c r="D108" s="64"><f>SUM(D109:D111)</f><v>0</v></c><c r="E108" s="64"><f>SUM(E109:E111)</f><v>0</v></c><c r="F108" s="64"><f t="shared" si="8"/><v>2221.4020321513958</v></c><c r="G108" s="64"><f t="shared" ref="G108:L108" si="19">SUM(G109:G111)</f><v>408.00273010794058</v></c><c r="H108" s="64"><f t="shared" si="19"/><v>408.10489605891763</v></c><c r="I108" s="64"><f t="shared" si="19"/><v>0</v></c><c r="J108" s="64"><f t="shared" si="19"/><v>32.088478222748705</v></c><c r="K108" s="64"><f t="shared" si="19"/><v>0</v></c><c r="L108" s="64"><f t="shared" si="19"/><v>0</v></c><c r="M108" s="64"><f t="shared" si="10"/><v>848.19610438960683</v></c><c r="N108" s="64"><f t="shared" ref="N108:S108" si="20">SUM(N109:N111)</f><v>0</v></c><c r="O108" s="64"><f t="shared" si="20"/><v>0</v></c><c r="P108" s="64"><f t="shared" si="20"/><v>0</v></c><c r="Q108" s="64"><f t="shared" si="20"/><v>0</v></c><c r="R108" s="64"><f t="shared" si="20"/><v>0</v></c><c r="S108" s="64"><f t="shared" si="20"/><v>0</v></c><c r="T108" s="64"><f t="shared" si="12"/><v>0</v></c><c r="U108" s="64"><f t="shared" si="13"/><v>3069.5981365410025</v></c></row><row r="109" spans="1:21" s="21" customFormat="1" ht="15.75"><c r="A109" s="22"/><c r="B109" s="183" t="str"><f>Translation!A74</f><v>Manufacturing</v></c><c r="C109" s="185"><f>IF(AND(C$48&gt;0,($S$133+$V$143)&gt;0), ($S$133+$V$143)/C$48,0)*C31</f><v>1100.1229111606917</v></c><c r="D109" s="185"><f>IF(AND(D$48&gt;0,$S$134&gt;0), ($S$134)/D$48,0)*D31</f><v>0</v></c><c r="E109" s="185"><f>IF(AND(E$48&gt;0,$S$135&gt;0), ($S$135)/E$48,0)*E31</f><v>0</v></c><c r="F109" s="64"><f t="shared" si="8"/><v>1100.1229111606917</v></c><c r="G109" s="185"><f>'CO2 factors'!C$7*G31</f><v>265.20177457016138</v></c><c r="H109" s="185"><f>'CO2 factors'!D$7*H31</f><v>265.26818243829644</v></c><c r="I109" s="185"><f>'CO2 factors'!E$7*I31</f><v>0</v></c><c r="J109" s="185"><f>'CO2 factors'!F$7*J31</f><v>32.088478222748705</v></c><c r="K109" s="185"><f>'CO2 factors'!G$7*K31</f><v>0</v></c><c r="L109" s="185"><f>'CO2 factors'!H$7*L31</f><v>0</v></c><c r="M109" s="64"><f t="shared" si="10"/><v>562.55843523120654</v></c><c r="N109" s="185"><f>'CO2 factors'!J$7*N31</f><v>0</v></c><c r="O109" s="185"><f>'CO2 factors'!K$7*O31</f><v>0</v></c><c r="P109" s="185"><f>'CO2 factors'!L$7*P31</f><v>0</v></c><c r="Q109" s="185"><f>'CO2 factors'!M$7*Q31</f><v>0</v></c><c r="R109" s="185"><f>'CO2 factors'!N$7*R31</f><v>0</v></c><c r="S109" s="185"><f>'CO2 factors'!O$7*S31</f><v>0</v></c><c r="T109" s="64"><f t="shared" si="12"/><v>0</v></c><c r="U109" s="64"><f t="shared" si="13"/><v>1662.6813463918984</v></c></row><row r="110" spans="1:21" s="21" customFormat="1" ht="30"><c r="A110" s="22"/><c r="B110" s="183" t="str"><f>Translation!A75</f><v>Water supply, sewerage, waste management and remediation activities</v></c><c r="C110" s="185"><f>IF(AND(C$48&gt;0,($S$133+$V$143)&gt;0), ($S$133+$V$143)/C$48,0)*C32</f><v>528.90524575033214</v></c><c r="D110" s="185"><f>IF(AND(D$48&gt;0,$S$134&gt;0), ($S$134)/D$48,0)*D32</f><v>0</v></c><c r="E110" s="185"><f>IF(AND(E$48&gt;0,$S$135&gt;0), ($S$135)/E$48,0)*E32</f><v>0</v></c><c r="F110" s="64"><f t="shared" si="8"/><v>528.90524575033214</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528.90524575033214</v></c></row><row r="111" spans="1:21" s="21" customFormat="1" ht="15.75"><c r="A111" s="22"/><c r="B111" s="183" t="str"><f>Translation!A76</f><v>Construction</v></c><c r="C111" s="185"><f>IF(AND(C$48&gt;0,($S$133+$V$143)&gt;0), ($S$133+$V$143)/C$48,0)*C33</f><v>592.37387524037206</v></c><c r="D111" s="185"><f>IF(AND(D$48&gt;0,$S$134&gt;0), ($S$134)/D$48,0)*D33</f><v>0</v></c><c r="E111" s="185"><f>IF(AND(E$48&gt;0,$S$135&gt;0), ($S$135)/E$48,0)*E33</f><v>0</v></c><c r="F111" s="64"><f t="shared" si="8"/><v>592.37387524037206</v></c><c r="G111" s="75"><f>'CO2 factors'!C$7*G33</f><v>142.80095553777917</v></c><c r="H111" s="75"><f>'CO2 factors'!D$7*H33</f><v>142.8367136206212</v></c><c r="I111" s="75"><f>'CO2 factors'!E$7*I33</f><v>0</v></c><c r="J111" s="75"><f>'CO2 factors'!F$7*J33</f><v>0</v></c><c r="K111" s="75"><f>'CO2 factors'!G$7*K33</f><v>0</v></c><c r="L111" s="75"><f>'CO2 factors'!H$7*L33</f><v>0</v></c><c r="M111" s="64"><f t="shared" si="10"/><v>285.6376691584004</v></c><c r="N111" s="75"><f>'CO2 factors'!J$7*N33</f><v>0</v></c><c r="O111" s="75"><f>'CO2 factors'!K$7*O33</f><v>0</v></c><c r="P111" s="75"><f>'CO2 factors'!L$7*P33</f><v>0</v></c><c r="Q111" s="75"><f>'CO2 factors'!M$7*Q33</f><v>0</v></c><c r="R111" s="75"><f>'CO2 factors'!N$7*R33</f><v>0</v></c><c r="S111" s="75"><f>'CO2 factors'!O$7*S33</f><v>0</v></c><c r="T111" s="64"><f t="shared" si="12"/><v>0</v></c><c r="U111" s="64"><f t="shared" si="13"/><v>878.01154439877246</v></c></row><row r="112" spans="1:21" s="21" customFormat="1" ht="15.75"><c r="A112" s="22"/><c r="B112" s="61" t="str"><f>Translation!A77</f><v>TERTIARY SECTOR</v></c><c r="C112" s="64"><f>SUM(C113:C120)</f><v>12778.855350024684</v></c><c r="D112" s="64"><f>SUM(D113:D120)</f><v>0</v></c><c r="E112" s="64"><f>SUM(E113:E120)</f><v>0</v></c><c r="F112" s="64"><f t="shared" si="8"/><v>12778.855350024684</v></c><c r="G112" s="64"><f t="shared" ref="G112:L112" si="21">SUM(G113:G120)</f><v>0</v></c><c r="H112" s="64"><f t="shared" si="21"/><v>77.97857405432805</v></c><c r="I112" s="64"><f t="shared" si="21"/><v>0</v></c><c r="J112" s="64"><f t="shared" si="21"/><v>7.4728577566946646</v></c><c r="K112" s="64"><f t="shared" si="21"/><v>0</v></c><c r="L112" s="64"><f t="shared" si="21"/><v>0</v></c><c r="M112" s="64"><f t="shared" si="10"/><v>85.451431811022715</v></c><c r="N112" s="64"><f t="shared" ref="N112:S112" si="22">SUM(N113:N120)</f><v>0</v></c><c r="O112" s="64"><f t="shared" si="22"/><v>0</v></c><c r="P112" s="64"><f t="shared" si="22"/><v>0</v></c><c r="Q112" s="64"><f t="shared" si="22"/><v>0</v></c><c r="R112" s="64"><f t="shared" si="22"/><v>0</v></c><c r="S112" s="64"><f t="shared" si="22"/><v>0</v></c><c r="T112" s="64"><f t="shared" si="12"/><v>0</v></c><c r="U112" s="64"><f t="shared" si="13"/><v>12864.306781835707</v></c></row><row r="113" spans="1:23" s="21" customFormat="1" ht="30"><c r="A113" s="22"/><c r="B113" s="183" t="str"><f>Translation!A78</f><v xml:space="preserve">Wholesale and retail trade; repair of motor vehicles and motorcycles </v></c><c r="C113" s="185"><f t="shared" ref="C113:C120" si="23">IF(AND(C$48&gt;0,($S$133+$V$143)&gt;0), ($S$133+$V$143)/C$48,0)*C35</f><v>2870.399153093616</v></c><c r="D113" s="185"><f t="shared" ref="D113:D120" si="24">IF(AND(D$48&gt;0,$S$134&gt;0), ($S$134)/D$48,0)*D35</f><v>0</v></c><c r="E113" s="185"><f t="shared" ref="E113:E120" si="25">IF(AND(E$48&gt;0,$S$135&gt;0), ($S$135)/E$48,0)*E35</f><v>0</v></c><c r="F113" s="64"><f t="shared" si="8"/><v>2870.399153093616</v></c><c r="G113" s="185"><f>'CO2 factors'!C$7*G35</f><v>0</v></c><c r="H113" s="185"><f>'CO2 factors'!D$7*H35</f><v>13.140369090398007</v></c><c r="I113" s="185"><f>'CO2 factors'!E$7*I35</f><v>0</v></c><c r="J113" s="185"><f>'CO2 factors'!F$7*J35</f><v>0</v></c><c r="K113" s="185"><f>'CO2 factors'!G$7*K35</f><v>0</v></c><c r="L113" s="185"><f>'CO2 factors'!H$7*L35</f><v>0</v></c><c r="M113" s="64"><f t="shared" si="10"/><v>13.140369090398007</v></c><c r="N113" s="185"><f>'CO2 factors'!J$7*N35</f><v>0</v></c><c r="O113" s="185"><f>'CO2 factors'!K$7*O35</f><v>0</v></c><c r="P113" s="185"><f>'CO2 factors'!L$7*P35</f><v>0</v></c><c r="Q113" s="185"><f>'CO2 factors'!M$7*Q35</f><v>0</v></c><c r="R113" s="185"><f>'CO2 factors'!N$7*R35</f><v>0</v></c><c r="S113" s="185"><f>'CO2 factors'!O$7*S35</f><v>0</v></c><c r="T113" s="64"><f t="shared" si="12"/><v>0</v></c><c r="U113" s="64"><f t="shared" si="13"/><v>2883.539522184014</v></c></row><row r="114" spans="1:23" s="21" customFormat="1" ht="15.75"><c r="A114" s="22"/><c r="B114" s="183" t="str"><f>Translation!A79</f><v>Accommodation and food service activities</v></c><c r="C114" s="185"><f t="shared" si="23"/><v>6129.8902185854586</v></c><c r="D114" s="185"><f t="shared" si="24"/><v>0</v></c><c r="E114" s="185"><f t="shared" si="25"/><v>0</v></c><c r="F114" s="64"><f t="shared" si="8"/><v>6129.8902185854586</v></c><c r="G114" s="185"><f>'CO2 factors'!C$7*G36</f><v>0</v></c><c r="H114" s="185"><f>'CO2 factors'!D$7*H36</f><v>158.39674395608469</v></c><c r="I114" s="185"><f>'CO2 factors'!E$7*I36</f><v>0</v></c><c r="J114" s="185"><f>'CO2 factors'!F$7*J36</f><v>7.4728577566946646</v></c><c r="K114" s="185"><f>'CO2 factors'!G$7*K36</f><v>0</v></c><c r="L114" s="185"><f>'CO2 factors'!H$7*L36</f><v>0</v></c><c r="M114" s="64"><f t="shared" si="10"/><v>165.86960171277934</v></c><c r="N114" s="185"><f>'CO2 factors'!J$7*N36</f><v>0</v></c><c r="O114" s="185"><f>'CO2 factors'!K$7*O36</f><v>0</v></c><c r="P114" s="185"><f>'CO2 factors'!L$7*P36</f><v>0</v></c><c r="Q114" s="185"><f>'CO2 factors'!M$7*Q36</f><v>0</v></c><c r="R114" s="185"><f>'CO2 factors'!N$7*R36</f><v>0</v></c><c r="S114" s="185"><f>'CO2 factors'!O$7*S36</f><v>0</v></c><c r="T114" s="64"><f t="shared" si="12"/><v>0</v></c><c r="U114" s="64"><f t="shared" si="13"/><v>6295.7598202982381</v></c></row><row r="115" spans="1:23" s="21" customFormat="1" ht="15.75"><c r="A115" s="22"/><c r="B115" s="183" t="str"><f>Translation!A80</f><v>General public administration and social security</v></c><c r="C115" s="185"><f t="shared" si="23"/><v>372.09779240639079</v></c><c r="D115" s="185"><f t="shared" si="24"/><v>0</v></c><c r="E115" s="185"><f t="shared" si="25"/><v>0</v></c><c r="F115" s="64"><f t="shared" si="8"/><v>372.09779240639079</v></c><c r="G115" s="185"><f>'CO2 factors'!C$7*G37</f><v>0</v></c><c r="H115" s="185"><f>'CO2 factors'!D$7*H37</f><v>6.8558049942178858</v></c><c r="I115" s="185"><f>'CO2 factors'!E$7*I37</f><v>0</v></c><c r="J115" s="185"><f>'CO2 factors'!F$7*J37</f><v>0</v></c><c r="K115" s="185"><f>'CO2 factors'!G$7*K37</f><v>0</v></c><c r="L115" s="185"><f>'CO2 factors'!H$7*L37</f><v>0</v></c><c r="M115" s="64"><f t="shared" si="10"/><v>6.8558049942178858</v></c><c r="N115" s="185"><f>'CO2 factors'!J$7*N37</f><v>0</v></c><c r="O115" s="185"><f>'CO2 factors'!K$7*O37</f><v>0</v></c><c r="P115" s="185"><f>'CO2 factors'!L$7*P37</f><v>0</v></c><c r="Q115" s="185"><f>'CO2 factors'!M$7*Q37</f><v>0</v></c><c r="R115" s="185"><f>'CO2 factors'!N$7*R37</f><v>0</v></c><c r="S115" s="185"><f>'CO2 factors'!O$7*S37</f><v>0</v></c><c r="T115" s="64"><f t="shared" si="12"/><v>0</v></c><c r="U115" s="64"><f t="shared" si="13"/><v>378.95359740060866</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183.28744341185873</v></c><c r="D117" s="185"><f t="shared" si="24"/><v>0</v></c><c r="E117" s="185"><f t="shared" si="25"/><v>0</v></c><c r="F117" s="64"><f t="shared" si="8"/><v>183.28744341185873</v></c><c r="G117" s="185"><f>'CO2 factors'!C$7*G39</f><v>0</v></c><c r="H117" s="185"><f>'CO2 factors'!D$7*H39</f><v>43.578110814651168</v></c><c r="I117" s="185"><f>'CO2 factors'!E$7*I39</f><v>0</v></c><c r="J117" s="185"><f>'CO2 factors'!F$7*J39</f><v>0</v></c><c r="K117" s="185"><f>'CO2 factors'!G$7*K39</f><v>0</v></c><c r="L117" s="185"><f>'CO2 factors'!H$7*L39</f><v>0</v></c><c r="M117" s="64"><f t="shared" si="10"/><v>43.578110814651168</v></c><c r="N117" s="185"><f>'CO2 factors'!J$7*N39</f><v>0</v></c><c r="O117" s="185"><f>'CO2 factors'!K$7*O39</f><v>0</v></c><c r="P117" s="185"><f>'CO2 factors'!L$7*P39</f><v>0</v></c><c r="Q117" s="185"><f>'CO2 factors'!M$7*Q39</f><v>0</v></c><c r="R117" s="185"><f>'CO2 factors'!N$7*R39</f><v>0</v></c><c r="S117" s="185"><f>'CO2 factors'!O$7*S39</f><v>0</v></c><c r="T117" s="64"><f t="shared" si="12"/><v>0</v></c><c r="U117" s="64"><f t="shared" si="13"/><v>226.86555422650991</v></c></row><row r="118" spans="1:23" s="21" customFormat="1" ht="15.75"><c r="A118" s="22"/><c r="B118" s="183" t="str"><f>Translation!A83</f><v>Human health and social work activities</v></c><c r="C118" s="185"><f t="shared" si="23"/><v>27.472941870030553</v></c><c r="D118" s="185"><f t="shared" si="24"/><v>0</v></c><c r="E118" s="185"><f t="shared" si="25"/><v>0</v></c><c r="F118" s="64"><f t="shared" si="8"/><v>27.472941870030553</v></c><c r="G118" s="185"><f>'CO2 factors'!C$7*G40</f><v>0</v></c><c r="H118" s="185"><f>'CO2 factors'!D$7*H40</f><v>-6.5713149779791529</v></c><c r="I118" s="185"><f>'CO2 factors'!E$7*I40</f><v>0</v></c><c r="J118" s="185"><f>'CO2 factors'!F$7*J40</f><v>0</v></c><c r="K118" s="185"><f>'CO2 factors'!G$7*K40</f><v>0</v></c><c r="L118" s="185"><f>'CO2 factors'!H$7*L40</f><v>0</v></c><c r="M118" s="64"><f t="shared" si="10"/><v>-6.5713149779791529</v></c><c r="N118" s="185"><f>'CO2 factors'!J$7*N40</f><v>0</v></c><c r="O118" s="185"><f>'CO2 factors'!K$7*O40</f><v>0</v></c><c r="P118" s="185"><f>'CO2 factors'!L$7*P40</f><v>0</v></c><c r="Q118" s="185"><f>'CO2 factors'!M$7*Q40</f><v>0</v></c><c r="R118" s="185"><f>'CO2 factors'!N$7*R40</f><v>0</v></c><c r="S118" s="185"><f>'CO2 factors'!O$7*S40</f><v>0</v></c><c r="T118" s="64"><f t="shared" si="12"/><v>0</v></c><c r="U118" s="64"><f t="shared" si="13"/><v>20.9016268920514</v></c></row><row r="119" spans="1:23" s="21" customFormat="1" ht="15.75"><c r="A119" s="22"/><c r="B119" s="183" t="str"><f>Translation!A84</f><v>Other services</v></c><c r="C119" s="185"><f t="shared" si="23"/><v>2743.9313378148454</v></c><c r="D119" s="185"><f t="shared" si="24"/><v>0</v></c><c r="E119" s="185"><f t="shared" si="25"/><v>0</v></c><c r="F119" s="64"><f t="shared" si="8"/><v>2743.9313378148454</v></c><c r="G119" s="185"><f>'CO2 factors'!C$7*G41</f><v>0</v></c><c r="H119" s="185"><f>'CO2 factors'!D$7*H41</f><v>-137.42113982304454</v></c><c r="I119" s="185"><f>'CO2 factors'!E$7*I41</f><v>0</v></c><c r="J119" s="185"><f>'CO2 factors'!F$7*J41</f><v>0</v></c><c r="K119" s="185"><f>'CO2 factors'!G$7*K41</f><v>0</v></c><c r="L119" s="185"><f>'CO2 factors'!H$7*L41</f><v>0</v></c><c r="M119" s="64"><f t="shared" si="10"/><v>-137.42113982304454</v></c><c r="N119" s="185"><f>'CO2 factors'!J$7*N41</f><v>0</v></c><c r="O119" s="185"><f>'CO2 factors'!K$7*O41</f><v>0</v></c><c r="P119" s="185"><f>'CO2 factors'!L$7*P41</f><v>0</v></c><c r="Q119" s="185"><f>'CO2 factors'!M$7*Q41</f><v>0</v></c><c r="R119" s="185"><f>'CO2 factors'!N$7*R41</f><v>0</v></c><c r="S119" s="185"><f>'CO2 factors'!O$7*S41</f><v>0</v></c><c r="T119" s="64"><f t="shared" si="12"/><v>0</v></c><c r="U119" s="64"><f t="shared" si="13"/><v>2606.5101979918009</v></c></row><row r="120" spans="1:23" s="21" customFormat="1" ht="15.75"><c r="A120" s="22"/><c r="B120" s="183" t="str"><f>Translation!A85</f><v>Public lighting</v></c><c r="C120" s="185"><f t="shared" si="23"/><v>451.77646284248397</v></c><c r="D120" s="185"><f t="shared" si="24"/><v>0</v></c><c r="E120" s="185"><f t="shared" si="25"/><v>0</v></c><c r="F120" s="64"><f t="shared" si="8"/><v>451.77646284248397</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451.77646284248397</v></c></row><row r="121" spans="1:23" s="21" customFormat="1" ht="15.75"><c r="A121" s="22"/><c r="B121" s="61" t="str"><f>Translation!A86</f><v>TRANSPORTS</v></c><c r="C121" s="64"><f>SUM(C122:C125)</f><v>249.01497275354421</v></c><c r="D121" s="64"><f>SUM(D122:D125)</f><v>0</v></c><c r="E121" s="64"><f>SUM(E122:E125)</f><v>0</v></c><c r="F121" s="64"><f t="shared" si="8"/><v>249.01497275354421</v></c><c r="G121" s="64"><f t="shared" ref="G121:L121" si="26">SUM(G122:G125)</f><v>0</v></c><c r="H121" s="64"><f t="shared" si="26"/><v>282.34654967893772</v></c><c r="I121" s="64"><f t="shared" si="26"/><v>366.21077450352294</v></c><c r="J121" s="64"><f t="shared" si="26"/><v>0</v></c><c r="K121" s="64"><f t="shared" si="26"/><v>0</v></c><c r="L121" s="64"><f t="shared" si="26"/><v>0</v></c><c r="M121" s="64"><f t="shared" si="10"/><v>648.55732418246066</v></c><c r="N121" s="64"><f t="shared" ref="N121:S121" si="27">SUM(N122:N125)</f><v>0</v></c><c r="O121" s="64"><f t="shared" si="27"/><v>0</v></c><c r="P121" s="64"><f t="shared" si="27"/><v>0</v></c><c r="Q121" s="64"><f t="shared" si="27"/><v>0</v></c><c r="R121" s="64"><f t="shared" si="27"/><v>0</v></c><c r="S121" s="64"><f t="shared" si="27"/><v>0</v></c><c r="T121" s="64"><f t="shared" si="12"/><v>0</v></c><c r="U121" s="64"><f t="shared" si="13"/><v>897.57229693600493</v></c></row><row r="122" spans="1:23" s="21" customFormat="1" ht="30"><c r="A122" s="22"/><c r="B122" s="183" t="str"><f>Translation!A87</f><v>Passenger transport by road (public transport, taxi, tourism, transfers, etc.)</v></c><c r="C122" s="185"><f>IF(AND(C$48&gt;0,($S$133+$V$143)&gt;0), ($S$133+$V$143)/C$48,0)*C44</f><v>5.4847338314337923</v></c><c r="D122" s="185"><f>IF(AND(D$48&gt;0,$S$134&gt;0), ($S$134)/D$48,0)*D44</f><v>0</v></c><c r="E122" s="185"><f>IF(AND(E$48&gt;0,$S$135&gt;0), ($S$135)/E$48,0)*E44</f><v>0</v></c><c r="F122" s="64"><f t="shared" si="8"/><v>5.4847338314337923</v></c><c r="G122" s="185"><f>'CO2 factors'!C$7*G44</f><v>0</v></c><c r="H122" s="185"><f>'CO2 factors'!D$7*H44</f><v>12.136289806785744</v></c><c r="I122" s="185"><f>'CO2 factors'!E$7*I44</f><v>2.6097590576662357</v></c><c r="J122" s="185"><f>'CO2 factors'!F$7*J44</f><v>0</v></c><c r="K122" s="185"><f>'CO2 factors'!G$7*K44</f><v>0</v></c><c r="L122" s="185"><f>'CO2 factors'!H$7*L44</f><v>0</v></c><c r="M122" s="64"><f t="shared" si="10"/><v>14.746048864451978</v></c><c r="N122" s="185"><f>'CO2 factors'!J$7*N44</f><v>0</v></c><c r="O122" s="185"><f>'CO2 factors'!K$7*O44</f><v>0</v></c><c r="P122" s="185"><f>'CO2 factors'!L$7*P44</f><v>0</v></c><c r="Q122" s="185"><f>'CO2 factors'!M$7*Q44</f><v>0</v></c><c r="R122" s="185"><f>'CO2 factors'!N$7*R44</f><v>0</v></c><c r="S122" s="185"><f>'CO2 factors'!O$7*S44</f><v>0</v></c><c r="T122" s="64"><f t="shared" si="12"/><v>0</v></c><c r="U122" s="64"><f t="shared" si="13"/><v>20.230782695885772</v></c></row><row r="123" spans="1:23" s="21" customFormat="1" ht="15.75"><c r="A123" s="22"/><c r="B123" s="183" t="str"><f>Translation!A88</f><v>Freight transport by road and removal services</v></c><c r="C123" s="185"><f>IF(AND(C$48&gt;0,($S$133+$V$143)&gt;0), ($S$133+$V$143)/C$48,0)*C45</f><v>92.146688495631807</v></c><c r="D123" s="185"><f>IF(AND(D$48&gt;0,$S$134&gt;0), ($S$134)/D$48,0)*D45</f><v>0</v></c><c r="E123" s="185"><f>IF(AND(E$48&gt;0,$S$135&gt;0), ($S$135)/E$48,0)*E45</f><v>0</v></c><c r="F123" s="64"><f t="shared" si="8"/><v>92.146688495631807</v></c><c r="G123" s="185"><f>'CO2 factors'!C$7*G45</f><v>0</v></c><c r="H123" s="185"><f>'CO2 factors'!D$7*H45</f><v>209.61352242761603</v></c><c r="I123" s="185"><f>'CO2 factors'!E$7*I45</f><v>45.074796125825031</v></c><c r="J123" s="185"><f>'CO2 factors'!F$7*J45</f><v>0</v></c><c r="K123" s="185"><f>'CO2 factors'!G$7*K45</f><v>0</v></c><c r="L123" s="185"><f>'CO2 factors'!H$7*L45</f><v>0</v></c><c r="M123" s="64"><f t="shared" si="10"/><v>254.68831855344106</v></c><c r="N123" s="185"><f>'CO2 factors'!J$7*N45</f><v>0</v></c><c r="O123" s="185"><f>'CO2 factors'!K$7*O45</f><v>0</v></c><c r="P123" s="185"><f>'CO2 factors'!L$7*P45</f><v>0</v></c><c r="Q123" s="185"><f>'CO2 factors'!M$7*Q45</f><v>0</v></c><c r="R123" s="185"><f>'CO2 factors'!N$7*R45</f><v>0</v></c><c r="S123" s="185"><f>'CO2 factors'!O$7*S45</f><v>0</v></c><c r="T123" s="64"><f t="shared" si="12"/><v>0</v></c><c r="U123" s="64"><f t="shared" si="13"/><v>346.83500704907289</v></c></row><row r="124" spans="1:23" s="21" customFormat="1" ht="15.75"><c r="A124" s="22"/><c r="B124" s="183" t="str"><f>Translation!A89</f><v>Other fleet for public and private services</v></c><c r="C124" s="185"><f>IF(AND(C$48&gt;0,($S$133+$V$143)&gt;0), ($S$133+$V$143)/C$48,0)*C46</f><v>4.89977356899605</v></c><c r="D124" s="185"><f>IF(AND(D$48&gt;0,$S$134&gt;0), ($S$134)/D$48,0)*D46</f><v>0</v></c><c r="E124" s="185"><f>IF(AND(E$48&gt;0,$S$135&gt;0), ($S$135)/E$48,0)*E46</f><v>0</v></c><c r="F124" s="64"><f t="shared" si="8"/><v>4.89977356899605</v></c><c r="G124" s="185"><f>'CO2 factors'!C$7*G46</f><v>0</v></c><c r="H124" s="185"><f>'CO2 factors'!D$7*H46</f><v>1.084244229932088</v></c><c r="I124" s="185"><f>'CO2 factors'!E$7*I46</f><v>10.485328687076629</v></c><c r="J124" s="185"><f>'CO2 factors'!F$7*J46</f><v>0</v></c><c r="K124" s="185"><f>'CO2 factors'!G$7*K46</f><v>0</v></c><c r="L124" s="185"><f>'CO2 factors'!H$7*L46</f><v>0</v></c><c r="M124" s="64"><f t="shared" si="10"/><v>11.569572917008717</v></c><c r="N124" s="185"><f>'CO2 factors'!J$7*N46</f><v>0</v></c><c r="O124" s="185"><f>'CO2 factors'!K$7*O46</f><v>0</v></c><c r="P124" s="185"><f>'CO2 factors'!L$7*P46</f><v>0</v></c><c r="Q124" s="185"><f>'CO2 factors'!M$7*Q46</f><v>0</v></c><c r="R124" s="185"><f>'CO2 factors'!N$7*R46</f><v>0</v></c><c r="S124" s="185"><f>'CO2 factors'!O$7*S46</f><v>0</v></c><c r="T124" s="64"><f t="shared" si="12"/><v>0</v></c><c r="U124" s="64"><f t="shared" si="13"/><v>16.469346486004767</v></c></row><row r="125" spans="1:23" s="21" customFormat="1" ht="15.75"><c r="A125" s="22"/><c r="B125" s="182" t="str"><f>Translation!A90</f><v>Private transports</v></c><c r="C125" s="185"><f>IF(AND(C$48&gt;0,($S$133+$V$143)&gt;0), ($S$133+$V$143)/C$48,0)*C47</f><v>146.48377685748255</v></c><c r="D125" s="185"><f>IF(AND(D$48&gt;0,$S$134&gt;0), ($S$134)/D$48,0)*D47</f><v>0</v></c><c r="E125" s="185"><f>IF(AND(E$48&gt;0,$S$135&gt;0), ($S$135)/E$48,0)*E47</f><v>0</v></c><c r="F125" s="64"><f t="shared" si="8"/><v>146.48377685748255</v></c><c r="G125" s="185"><f>'CO2 factors'!C$7*G47</f><v>0</v></c><c r="H125" s="185"><f>'CO2 factors'!D$7*H47</f><v>59.512493214603857</v></c><c r="I125" s="185"><f>'CO2 factors'!E$7*I47</f><v>308.04089063295504</v></c><c r="J125" s="185"><f>'CO2 factors'!F$7*J47</f><v>0</v></c><c r="K125" s="185"><f>'CO2 factors'!G$7*K47</f><v>0</v></c><c r="L125" s="185"><f>'CO2 factors'!H$7*L47</f><v>0</v></c><c r="M125" s="64"><f t="shared" si="10"/><v>367.55338384755891</v></c><c r="N125" s="185"><f>'CO2 factors'!J$7*N47</f><v>0</v></c><c r="O125" s="185"><f>'CO2 factors'!K$7*O47</f><v>0</v></c><c r="P125" s="185"><f>'CO2 factors'!L$7*P47</f><v>0</v></c><c r="Q125" s="185"><f>'CO2 factors'!M$7*Q47</f><v>0</v></c><c r="R125" s="185"><f>'CO2 factors'!N$7*R47</f><v>0</v></c><c r="S125" s="185"><f>'CO2 factors'!O$7*S47</f><v>0</v></c><c r="T125" s="64"><f t="shared" si="12"/><v>0</v></c><c r="U125" s="64"><f t="shared" si="13"/><v>514.03716070504152</v></c></row><row r="126" spans="1:23" s="21" customFormat="1" ht="15.75"><c r="A126" s="22"/><c r="B126" s="73" t="str"><f>Translation!A118</f><v>TOTAL FOR INTERNAL MARKET</v></c><c r="C126" s="65"><f>C95+C105+C108+C112+C121</f><v>24478.216149199387</v></c><c r="D126" s="65"><f>D95+D105+D108+D112+D121</f><v>0</v></c><c r="E126" s="65"><f>E95+E105+E108+E112+E121</f><v>0</v></c><c r="F126" s="64"><f t="shared" si="8"/><v>24478.216149199387</v></c><c r="G126" s="65"><f t="shared" ref="G126:L126" si="28">G95+G105+G108+G112+G121</f><v>408.00273010794058</v></c><c r="H126" s="65"><f t="shared" si="28"/><v>1850.0520305641785</v></c><c r="I126" s="65"><f t="shared" si="28"/><v>366.21077450352294</v></c><c r="J126" s="65"><f t="shared" si="28"/><v>323.78019043892084</v></c><c r="K126" s="65"><f t="shared" si="28"/><v>0</v></c><c r="L126" s="65"><f t="shared" si="28"/><v>0</v></c><c r="M126" s="64"><f t="shared" si="10"/><v>2948.0457256145628</v></c><c r="N126" s="65"><f t="shared" ref="N126:S126" si="29">N95+N105+N108+N112+N121</f><v>0</v></c><c r="O126" s="65"><f t="shared" si="29"/><v>0</v></c><c r="P126" s="65"><f t="shared" si="29"/><v>0</v></c><c r="Q126" s="65"><f t="shared" si="29"/><v>0</v></c><c r="R126" s="65"><f t="shared" si="29"/><v>0</v></c><c r="S126" s="65"><f t="shared" si="29"/><v>0</v></c><c r="T126" s="64"><f t="shared" si="12"/><v>0</v></c><c r="U126" s="64"><f t="shared" si="13"/><v>27426.26187481395</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2139.8617606400162</v></c><c r="D133" s="189"><f>'CO2 factors'!D$7*D69</f><v>22338.354388559368</v></c><c r="E133" s="189"><f>'CO2 factors'!E$7*E69</f><v>0</v></c><c r="F133" s="189"><f>'CO2 factors'!F$7*F69</f><v>0</v></c><c r="G133" s="189"><f>'CO2 factors'!G$7*G69</f><v>0</v></c><c r="H133" s="189"><f>'CO2 factors'!H$7*H69</f><v>0</v></c><c r="I133" s="59"><f>SUM(C133:H133)</f><v>24478.216149199383</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24478.216149199383</v></c><c r="T133" s="58"/><c r="U133" s="321" t="str"><f>Translation!A124</f><v>Electricity</v></c><c r="V133" s="322"/><c r="W133" s="190"><f>IF(S59&gt;0,S133/S59,0)</f><v>0.62079668845589886</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2139.8617606400162</v></c><c r="D136" s="53"><f t="shared" si="30"/><v>22338.354388559368</v></c><c r="E136" s="53"><f t="shared" si="30"/><v>0</v></c><c r="F136" s="53"><f t="shared" si="30"/><v>0</v></c><c r="G136" s="53"><f t="shared" si="30"/><v>0</v></c><c r="H136" s="53"><f t="shared" si="30"/><v>0</v></c><c r="I136" s="53"><f t="shared" si="30"/><v>24478.216149199383</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24478.216149199383</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2547.8644907479566</v></c><c r="D143" s="186"><f>'CO2 factors'!D$7*D79</f><v>24188.406419123548</v></c><c r="E143" s="186"><f>'CO2 factors'!E$7*E79</f><v>366.21077450352294</v></c><c r="F143" s="186"><f>'CO2 factors'!F$7*F79</f><v>323.7801904389209</v></c><c r="G143" s="186"><f>'CO2 factors'!G$7*G79</f><v>0</v></c><c r="H143" s="186"><f>'CO2 factors'!H$7*H79</f><v>0</v></c><c r="I143" s="53"><f>SUM(C143:H143)</f><v>27426.26187481395</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27426.26187481395</v></c><c r="AA143" s="154"/><c r="AB143" s="154"/></row><row r="144" spans="2:31" s="51" customFormat="1" ht="15"><c r="B144" s="52"/></row><row r="145" spans="1:21" ht="15.75" customHeight="1"><c r="A145" s="145"/><c r="B145" s="146"/></row><row r="146" spans="1:21" ht="18.75" customHeight="1"><c r="A146" s="144"/><c r="B146" s="262" t="str"><f>Translation!A156</f><v xml:space="preserve">Go to the next sheet dedicated to your Island Sustainable Energy Action Plan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C8:D8"/><mergeCell ref="S6:U6"/><mergeCell ref="C10:J10"/><mergeCell ref="A4:U4"/><mergeCell ref="A1:U1"/><mergeCell ref="B14:B15"/><mergeCell ref="C14:U14"/><mergeCell ref="C15:F15"/><mergeCell ref="G15:M15"/><mergeCell ref="N15:T15"/><mergeCell ref="U15:U16"/><mergeCell ref="AC56:AC58"/><mergeCell ref="AD56:AD58"/><mergeCell ref="C57:I57"/><mergeCell ref="J57:R57"/><mergeCell ref="S57:S58"/><mergeCell ref="T57:T58"/><mergeCell ref="AB57:AB58"/><mergeCell ref="B56:B57"/><mergeCell ref="C56:S56"/><mergeCell ref="T56:V56"/><mergeCell ref="W56:AB56"/><mergeCell ref="U57:U58"/><mergeCell ref="V57:V58"/><mergeCell ref="W57:X57"/><mergeCell ref="Y57:Z57"/><mergeCell ref="AA57:AA58"/><mergeCell ref="C84:I84"/><mergeCell ref="J84:R84"/><mergeCell ref="S84:S85"/><mergeCell ref="C66:S66"/><mergeCell ref="T66:T68"/><mergeCell ref="C67:I67"/><mergeCell ref="J67:R67"/><mergeCell ref="S67:S68"/><mergeCell ref="C76:Y76"/><mergeCell ref="C77:I77"/><mergeCell ref="J77:R77"/><mergeCell ref="S77:V77"/><mergeCell ref="Y77:Y78"/><mergeCell ref="C83:S83"/><mergeCell ref="S131:S132"/><mergeCell ref="B92:B93"/><mergeCell ref="C92:U92"/><mergeCell ref="C93:F93"/><mergeCell ref="G93:M93"/><mergeCell ref="N93:T93"/><mergeCell ref="U93:U94"/><mergeCell ref="AA140:AA142"/><mergeCell ref="AB140:AB142"/><mergeCell ref="C141:I141"/><mergeCell ref="J141:R141"/><mergeCell ref="S141:V141"/><mergeCell ref="Y141:Y142"/><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M553"/><sheetViews><sheetView showGridLines="0" showZeros="0" tabSelected="1" zoomScale="70" zoomScaleNormal="70" workbookViewID_"0"><selection activeCell="B2" sqref="B2:C2"/></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52" t="str"><f>Translation!$A$31</f><v>Island  Sustainable Energy Action Plan (ISEAP)</v></c><c r="B1" s="252"/><c r="C1" s="252"/><c r="D1" s="252"/><c r="E1" s="252"/><c r="F1" s="252"/><c r="G1" s="252"/><c r="H1" s="252"/><c r="I1" s="252"/><c r="J1" s="252"/><c r="K1" s="252"/><c r="L1" s="252"/><c r="M1" s="252"/></row><row r="2" spans="1:13" ht="28.5" customHeight="1"><c r="A2" s="77"/><c r="B2" s="248" t="s"><v>1446</v></c><c r="C2" s="248"/><c r="D2" s="78" t="str"><f>Translation!$A$10</f><v>Island</v></c><c r="E2" s="79" t="str"><f>'Start here'!$B$5</f><v>Milos</v></c><c r="F2" s="80"/><c r="G2" s="80"/><c r="H2" s="81"/><c r="I2" s="81"/><c r="J2" s="81"/><c r="K2" s="81"/><c r="L2" s="81"/><c r="M2" s="81"/></row><row r="3" spans="1:13" ht="38.25" customHeight="1"><c r="A3" s="22"/><c r="B3" s="23"/><c r="C3" s="24"/><c r="E3" s="25"/><c r="F3" s="25"/><c r="H3" s="26"/><c r="L3" s="27"/><c r="M3" s="27"/></row><row r="4" spans="1:13" ht="15.75"><c r="A4" s="29"/><c r="B4" s="30"/><c r="L4" s="333" t="str"><f>Translation!$A$53</f><v>Mandatory fields</v></c><c r="M4" s="333"/></row><row r="5" spans="1:13" s="101" customFormat="1" ht="36"><c r="A5" s="111" t="s"><v>0</v></c><c r="B5" s="335" t="str"><f>Translation!A157</f><v>TITLE OF ISLAND SUSTAINABLE ENERGY ACTION PLAN</v></c><c r="C5" s="335"/><c r="D5" s="335"/><c r="E5" s="335"/><c r="F5" s="335"/><c r="G5" s="335"/><c r="H5" s="335"/><c r="I5" s="335"/><c r="J5" s="335"/><c r="K5" s="335"/><c r="L5" s="335"/><c r="M5" s="335"/></row><row r="6" spans="1:13" ht="34.5" customHeight="1"><c r="A6" s="28"/><c r="B6" s="325" t="s"><v>1748</v></c><c r="C6" s="326"/><c r="D6" s="326"/><c r="E6" s="326"/><c r="F6" s="326"/><c r="G6" s="326"/><c r="H6" s="326"/><c r="I6" s="326"/><c r="J6" s="326"/><c r="K6" s="326"/><c r="L6" s="326"/><c r="M6" s="327"/></row><row r="7" spans="1:13" ht="15.75" customHeight="1"><c r="A7" s="29"/><c r="B7" s="30"/></row><row r="8" spans="1:13" ht="21.75" customHeight="1"><c r="A8" s="29"/><c r="E8" s="31"/><c r="F8" s="45" t="str"><f>Translation!A159</f><v>Authority approving the plan</v></c><c r="G8" s="332" t="s"><v>1689</v></c><c r="H8" s="332"/><c r="I8" s="332"/><c r="J8" s="332"/><c r="L8" s="32" t="str"><f>Translation!A158</f><v>Date of formal approval</v></c><c r="M8" s="236"/></row><row r="9" spans="1:13" ht="15.75"><c r="A9" s="29"/><c r="B9" s="30"/></row><row r="10" spans="1:13" s="101" customFormat="1" ht="36" customHeight="1"><c r="A10" s="100" t="s"><v>4</v></c><c r="B10" s="334" t="str"><f>Translation!A160</f><v>KEY ELEMENTS OF ISLAND SUSTAINABLE ENERGY ACTION PLAN</v></c><c r="C10" s="334"/><c r="D10" s="334"/><c r="E10" s="334"/><c r="F10" s="334"/><c r="G10" s="334"/><c r="H10" s="334"/><c r="I10" s="334"/><c r="J10" s="334"/><c r="K10" s="334"/><c r="L10" s="334"/><c r="M10" s="334"/></row><row r="11" spans="1:13" s="33" customFormat="1" ht="68.25" customHeight="1"><c r="B11" s="328" t="str"><f>Translation!A161</f><v>SECTORS AND FIELDS OF ACTION</v></c><c r="C11" s="328" t="str"><f>Translation!A162</f><v>ACTIONS
(one line per action - insert lines if necessary; exclude ETS actions)</v></c><c r="D11" s="328" t="str"><f>Translation!A163</f><v>RESPONSIBLE FOR IMPLEMENTATION</v></c><c r="E11" s="330" t="str"><f>Translation!A164</f><v>IMPLEMENTATION SCHEDULE</v></c><c r="F11" s="331"/><c r="G11" s="328" t="str"><f>Translation!A167</f><v>ESTIMATED INVESTMENT COSTS [euro]</v></c><c r="H11" s="328" t="str"><f>Translation!A168</f><v>EXPECTED ENERGY SAVINGS [MWh/year]</v></c><c r="I11" s="328" t="str"><f>Translation!A169</f><v>EXPECTED RENEWABLE ENERGY INCREASE [MWh/year]</v></c><c r="J11" s="328" t="str"><f>Translation!A170</f><v>EXPECTED CO2 REDUCTION [ton/year]</v></c><c r="K11" s="328" t="str"><f>Translation!A171</f><v>ENERGY SAVINGS TARGET IN 2020 [MWh/year]</v></c><c r="L11" s="328" t="str"><f>Translation!A172</f><v>RENEWABLE ENERGY INCREASE TARGET IN 2020 [MWh/year]</v></c><c r="M11" s="328" t="str"><f>Translation!A173</f><v>CO2 REDUCTION TARGET IN 2020 [ton/year]</v></c></row><row r="12" spans="1:13" s="33" customFormat="1" ht="31.5" customHeight="1"><c r="B12" s="329"/><c r="C12" s="329"/><c r="D12" s="329"/><c r="E12" s="34" t="str"><f>Translation!A165</f><v>Starting year</v></c><c r="F12" s="34" t="str"><f>Translation!A166</f><v>Ending year</v></c><c r="G12" s="329"/><c r="H12" s="329"/><c r="I12" s="329"/><c r="J12" s="329"/><c r="K12" s="329"/><c r="L12" s="329"/><c r="M12" s="329"/></row><row r="13" spans="1:13" s="33" customFormat="1" ht="15"><c r="B13" s="197" t="str"><f>Translation!A60</f><v>RESIDENTIAL</v></c><c r="C13" s="198"/><c r="D13" s="198"/><c r="E13" s="199"/><c r="F13" s="199"/><c r="G13" s="200"/><c r="H13" s="200"/><c r="I13" s="200"/><c r="J13" s="200"/><c r="K13" s="200"/><c r="L13" s="200"/><c r="M13" s="200"/></row><row r="14" spans="1:13" s="33" customFormat="1" ht="45"><c r="B14" s="339" t="str"><f>Translation!A61</f><v>Hot water</v></c><c r="C14" s="218" t="s"><v>1688</v></c><c r="D14" s="218" t="s"><v>1689</v></c><c r="E14" s="219"><v>2012</v></c><c r="F14" s="220"><v>2020</v></c><c r="G14" s="221"/><c r="H14" s="221"><v>26.040821829138117</v></c><c r="I14" s="221"/><c r="J14" s="221"><v>5.5432536008213198</v></c><c r="K14" s="323"><v>1110.9821332522811</v></c><c r="L14" s="323"><v>75.641421954710594</v></c><c r="M14" s="324"><v>316.19781583341762</v></c></row><row r="15" spans="1:13" s="33" customFormat="1" ht="30"><c r="B15" s="340"/><c r="C15" s="218" t="s"><v>1690</v></c><c r="D15" s="218" t="s"><v>1689</v></c><c r="E15" s="219"><v>2012</v></c><c r="F15" s="220"><v>2020</v></c><c r="G15" s="221"/><c r="H15" s="221"><v>182.68528017941409</v></c><c r="I15" s="221"><v>150.12500730513278</v></c><c r="J15" s="221"><v>89.120078604910915</v></c><c r="K15" s="342"/><c r="L15" s="342"/><c r="M15" s="344"/></row><row r="16" spans="1:13" s="33" customFormat="1" ht="45"><c r="B16" s="339" t="str"><f>Translation!A62</f><v>Heating and cooling</v></c><c r="C16" s="218" t="s"><v>1691</v></c><c r="D16" s="218" t="s"><v>1689</v></c><c r="E16" s="219"><v>2012</v></c><c r="F16" s="220"><v>2020</v></c><c r="G16" s="221"/><c r="H16" s="221"><v>70.503769534601204</v></c><c r="I16" s="221"/><c r="J16" s="221"><v>17.532982320266051</v></c><c r="K16" s="342"/><c r="L16" s="342"/><c r="M16" s="344"/></row><row r="17" spans="2:13" s="33" customFormat="1" ht="30"><c r="B17" s="341"/><c r="C17" s="218" t="s"><v>1692</v></c><c r="D17" s="218" t="s"><v>1689</v></c><c r="E17" s="219"><v>2012</v></c><c r="F17" s="220"><v>2020</v></c><c r="G17" s="221"/><c r="H17" s="221"><v>-580.11929012855717</v></c><c r="I17" s="221"/><c r="J17" s="221"><v>-155.96782602891471</v></c><c r="K17" s="342"/><c r="L17" s="342"/><c r="M17" s="344"/></row><row r="18" spans="2:13" s="33" customFormat="1" ht="45"><c r="B18" s="341"/><c r="C18" s="218" t="s"><v>1693</v></c><c r="D18" s="218" t="s"><v>1689</v></c><c r="E18" s="219"><v>2012</v></c><c r="F18" s="220"><v>2020</v></c><c r="G18" s="221"/><c r="H18" s="221"><v>70.503769534601204</v></c><c r="I18" s="221"/><c r="J18" s="221"><v>17.532982320266051</v></c><c r="K18" s="342"/><c r="L18" s="342"/><c r="M18" s="344"/></row><row r="19" spans="2:13" s="33" customFormat="1" ht="45"><c r="B19" s="340"/><c r="C19" s="218" t="s"><v>1694</v></c><c r="D19" s="218" t="s"><v>1689</v></c><c r="E19" s="219"><v>2012</v></c><c r="F19" s="220"><v>2020</v></c><c r="G19" s="221"/><c r="H19" s="221"><v>649.31224628885525</v></c><c r="I19" s="221"/><c r="J19" s="221"><v>161.47193560955444</v></c><c r="K19" s="342"/><c r="L19" s="342"/><c r="M19" s="344"/></row><row r="20" spans="2:13" s="33" customFormat="1" ht="45"><c r="B20" s="339" t="str"><f>Translation!A63</f><v>Lighting</v></c><c r="C20" s="218" t="s"><v>1695</v></c><c r="D20" s="218" t="s"><v>1689</v></c><c r="E20" s="219"><v>2012</v></c><c r="F20" s="220"><v>2020</v></c><c r="G20" s="221"/><c r="H20" s="221"><v>15.474011011492824</v></c><c r="I20" s="221"/><c r="J20" s="221"><v>4.1471540652192846</v></c><c r="K20" s="342"/><c r="L20" s="342"/><c r="M20" s="344"/></row><row r="21" spans="2:13" s="33" customFormat="1" ht="30"><c r="B21" s="340"/><c r="C21" s="218" t="s"><v>1696</v></c><c r="D21" s="218" t="s"><v>1689</v></c><c r="E21" s="219"><v>2012</v></c><c r="F21" s="220"><v>2020</v></c><c r="G21" s="221"/><c r="H21" s="221"><v>213.75139263146815</v></c><c r="I21" s="221"/><c r="J21" s="221"><v>57.287018617328108</v></c><c r="K21" s="342"/><c r="L21" s="342"/><c r="M21" s="344"/></row><row r="22" spans="2:13" s="33" customFormat="1" ht="45"><c r="B22" s="339" t="str"><f>Translation!A64</f><v>Cooking</v></c><c r="C22" s="218" t="s"><v>1697</v></c><c r="D22" s="218" t="s"><v>1689</v></c><c r="E22" s="219"><v>2012</v></c><c r="F22" s="220"><v>2020</v></c><c r="G22" s="221"/><c r="H22" s="221"><v>14.278041295898017</v></c><c r="I22" s="221"/><c r="J22" s="221"><v>3.3516897827123304</v></c><c r="K22" s="342"/><c r="L22" s="342"/><c r="M22" s="344"/></row><row r="23" spans="2:13" s="33" customFormat="1" ht="45"><c r="B23" s="340"/><c r="C23" s="218" t="s"><v>1698</v></c><c r="D23" s="218" t="s"><v>1689</v></c><c r="E23" s="219"><v>2012</v></c><c r="F23" s="220"><v>2020</v></c><c r="G23" s="221"/><c r="H23" s="221"><v>131.49519703192507</v></c><c r="I23" s="221"/><c r="J23" s="221"><v>30.867756944754447</v></c><c r="K23" s="342"/><c r="L23" s="342"/><c r="M23" s="344"/></row><row r="24" spans="2:13" s="33" customFormat="1" ht="45"><c r="B24" s="339" t="str"><f>Translation!A65</f><v>Refrigerator and freezers</v></c><c r="C24" s="218" t="s"><v>1699</v></c><c r="D24" s="218" t="s"><v>1689</v></c><c r="E24" s="219"><v>2012</v></c><c r="F24" s="220"><v>2020</v></c><c r="G24" s="221"/><c r="H24" s="221"><v>15.177339555200888</v></c><c r="I24" s="221"/><c r="J24" s="221"><v>4.0676438312479553</v></c><c r="K24" s="342"/><c r="L24" s="342"/><c r="M24" s="344"/></row><row r="25" spans="2:13" s="33" customFormat="1" ht="45"><c r="B25" s="340"/><c r="C25" s="218" t="s"><v>1700</v></c><c r="D25" s="218" t="s"><v>1689</v></c><c r="E25" s="219"><v>2012</v></c><c r="F25" s="220"><v>2020</v></c><c r="G25" s="221"/><c r="H25" s="221"><v>139.77738359711819</v></c><c r="I25" s="221"/><c r="J25" s="221"><v>37.461414767080797</v></c><c r="K25" s="342"/><c r="L25" s="342"/><c r="M25" s="344"/></row><row r="26" spans="2:13" s="33" customFormat="1" ht="45"><c r="B26" s="339" t="str"><f>Translation!A66</f><v>Laundry machines and dryers</v></c><c r="C26" s="218" t="s"><v>1699</v></c><c r="D26" s="218" t="s"><v>1689</v></c><c r="E26" s="219"><v>2012</v></c><c r="F26" s="220"><v>2020</v></c><c r="G26" s="221"/><c r="H26" s="221"><v>0.92371448603161199</v></c><c r="I26" s="221"/><c r="J26" s="221"><v>0.24756259271412595</v></c><c r="K26" s="342"/><c r="L26" s="342"/><c r="M26" s="344"/></row><row r="27" spans="2:13" s="33" customFormat="1" ht="45"><c r="B27" s="340"/><c r="C27" s="218" t="s"><v>1700</v></c><c r="D27" s="218" t="s"><v>1689</v></c><c r="E27" s="219"><v>2012</v></c><c r="F27" s="220"><v>2020</v></c><c r="G27" s="221"/><c r="H27" s="221"><v>8.507050499824496</v></c><c r="I27" s="221"/><c r="J27" s="221"><v>2.2799550185849915</v></c><c r="K27" s="342"/><c r="L27" s="342"/><c r="M27" s="344"/></row><row r="28" spans="2:13" s="33" customFormat="1" ht="45"><c r="B28" s="339" t="str"><f>Translation!A67</f><v>Dish washing</v></c><c r="C28" s="218" t="s"><v>1699</v></c><c r="D28" s="218" t="s"><v>1689</v></c><c r="E28" s="219"><v>2012</v></c><c r="F28" s="220"><v>2020</v></c><c r="G28" s="221"/><c r="H28" s="221"><v>1.2932002804558982</v></c><c r="I28" s="221"/><c r="J28" s="221"><v>0.34658762980689062</v></c><c r="K28" s="342"/><c r="L28" s="342"/><c r="M28" s="344"/></row><row r="29" spans="2:13" s="33" customFormat="1" ht="45"><c r="B29" s="340"/><c r="C29" s="218" t="s"><v>1700</v></c><c r="D29" s="218" t="s"><v>1689</v></c><c r="E29" s="219"><v>2012</v></c><c r="F29" s="220"><v>2020</v></c><c r="G29" s="221"/><c r="H29" s="221"><v>11.909870699753002</v></c><c r="I29" s="221"/><c r="J29" s="221"><v>3.1919370260236772</v></c><c r="K29" s="342"/><c r="L29" s="342"/><c r="M29" s="344"/></row><row r="30" spans="2:13" s="33" customFormat="1" ht="45"><c r="B30" s="339" t="str"><f>Translation!A68</f><v>Tv sets</v></c><c r="C30" s="218" t="s"><v>1699</v></c><c r="D30" s="218" t="s"><v>1689</v></c><c r="E30" s="219"><v>2012</v></c><c r="F30" s="220"><v>2020</v></c><c r="G30" s="221"/><c r="H30" s="221"><v>1.201539381452474</v></c><c r="I30" s="221"/><c r="J30" s="221"><v>0.32202180329719948</v></c><c r="K30" s="342"/><c r="L30" s="342"/><c r="M30" s="344"/></row><row r="31" spans="2:13" s="33" customFormat="1" ht="45"><c r="B31" s="340"/><c r="C31" s="218" t="s"><v>1700</v></c><c r="D31" s="218" t="s"><v>1689</v></c><c r="E31" s="219"><v>2012</v></c><c r="F31" s="220"><v>2020</v></c><c r="G31" s="221"/><c r="H31" s="221"><v>11.065709534770576</v></c><c r="I31" s="221"/><c r="J31" s="221"><v>2.9656953357164944</v></c><c r="K31" s="342"/><c r="L31" s="342"/><c r="M31" s="344"/></row><row r="32" spans="2:13" s="33" customFormat="1" ht="45"><c r="B32" s="35" t="str"><f>Translation!A69</f><v>Other electric appliances</v></c><c r="C32" s="218" t="s"><v>1699</v></c><c r="D32" s="218" t="s"><v>1689</v></c><c r="E32" s="219"><v>2012</v></c><c r="F32" s="220"><v>2020</v></c><c r="G32" s="221"/><c r="H32" s="221"><v>10.812310171940933</v></c><c r="I32" s="221"/><c r="J32" s="221"><v>2.8977823558889213</v></c><c r="K32" s="342"/><c r="L32" s="342"/><c r="M32" s="344"/></row><row r="33" spans="2:13" s="33" customFormat="1" ht="45"><c r="B33" s="35"/><c r="C33" s="218" t="s"><v>1700</v></c><c r="D33" s="218" t="s"><v>1689</v></c><c r="E33" s="219"><v>2012</v></c><c r="F33" s="220"><v>2020</v></c><c r="G33" s="221"/><c r="H33" s="221"><v>99.57716376955311</v></c><c r="I33" s="221"/><c r="J33" s="221"><v>26.687446404436034</v></c><c r="K33" s="342"/><c r="L33" s="342"/><c r="M33" s="344"/></row><row r="34" spans="2:13" s="33" customFormat="1" ht="15"><c r="B34" s="35" t="str"><f>Translation!A59</f><v>Overall actions</v></c><c r="C34" s="218"/><c r="D34" s="218"/><c r="E34" s="219"/><c r="F34" s="220"/><c r="G34" s="221"/><c r="H34" s="221"/><c r="I34" s="221"/><c r="J34" s="221"/><c r="K34" s="342"/><c r="L34" s="342"/><c r="M34" s="344"/></row><row r="35" spans="2:13" s="33" customFormat="1" ht="7.5" customHeight="1"><c r="B35" s="35"/><c r="C35" s="16"/><c r="D35" s="16"/><c r="E35" s="17"/><c r="F35" s="18"/><c r="G35" s="19"/><c r="H35" s="19"/><c r="I35" s="19"/><c r="J35" s="19"/><c r="K35" s="343"/><c r="L35" s="343"/><c r="M35" s="345"/></row><row r="36" spans="2:13" s="33" customFormat="1" ht="15"><c r="B36" s="197" t="str"><f>Translation!A70</f><v>PRIMARY SECTOR</v></c><c r="C36" s="198"/><c r="D36" s="198"/><c r="E36" s="199"/><c r="F36" s="199"/><c r="G36" s="200"/><c r="H36" s="200"/><c r="I36" s="200"/><c r="J36" s="200"/><c r="K36" s="200"/><c r="L36" s="200"/><c r="M36" s="200"/></row><row r="37" spans="2:13" s="33" customFormat="1" ht="45"><c r="B37" s="35" t="str"><f>Translation!A71</f><v>Agriculture, forestry and fishing</v></c><c r="C37" s="218" t="s"><v>1701</v></c><c r="D37" s="218" t="s"><v>1702</v></c><c r="E37" s="219"><v>2012</v></c><c r="F37" s="220"><v>2020</v></c><c r="G37" s="221"/><c r="H37" s="221"><v>17.341229345193522</v></c><c r="I37" s="221"/><c r="J37" s="221"><v>4.3954009879299623</v></c><c r="K37" s="323"><v>173.57546247576201</v></c><c r="L37" s="323"/><c r="M37" s="324"><v>43.995367575234702</v></c></row><row r="38" spans="2:13" s="33" customFormat="1" ht="45"><c r="B38" s="35"/><c r="C38" s="218" t="s"><v>1703</v></c><c r="D38" s="218" t="s"><v>1702</v></c><c r="E38" s="219"><v>2012</v></c><c r="F38" s="220"><v>2020</v></c><c r="G38" s="221"/><c r="H38" s="221"><v>159.70596542377541</v></c><c r="I38" s="221"/><c r="J38" s="221"><v>40.479930472649158</v></c><c r="K38" s="342"/><c r="L38" s="342"/><c r="M38" s="344"/></row><row r="39" spans="2:13" s="33" customFormat="1" ht="15"><c r="B39" s="35" t="str"><f>Translation!A72</f><v>Mining and quarrying</v></c><c r="C39" s="218"/><c r="D39" s="218"/><c r="E39" s="219"/><c r="F39" s="220"/><c r="G39" s="221"/><c r="H39" s="221"/><c r="I39" s="221"/><c r="J39" s="221"/><c r="K39" s="342"/><c r="L39" s="342"/><c r="M39" s="344"/></row><row r="40" spans="2:13" s="33" customFormat="1" ht="15"><c r="B40" s="35" t="str"><f>Translation!A59</f><v>Overall actions</v></c><c r="C40" s="218"/><c r="D40" s="218"/><c r="E40" s="219"/><c r="F40" s="220"/><c r="G40" s="221"/><c r="H40" s="221"/><c r="I40" s="221"/><c r="J40" s="221"/><c r="K40" s="342"/><c r="L40" s="342"/><c r="M40" s="344"/></row><row r="41" spans="2:13" s="33" customFormat="1" ht="7.5" customHeight="1"><c r="B41" s="35"/><c r="C41" s="16"/><c r="D41" s="16"/><c r="E41" s="17"/><c r="F41" s="18"/><c r="G41" s="19"/><c r="H41" s="19"/><c r="I41" s="19"/><c r="J41" s="19"/><c r="K41" s="343"/><c r="L41" s="343"/><c r="M41" s="345"/></row><row r="42" spans="2:13" s="33" customFormat="1" ht="15"><c r="B42" s="197" t="str"><f>Translation!A73</f><v>SECONDARY SECTOR</v></c><c r="C42" s="198"/><c r="D42" s="198"/><c r="E42" s="199"/><c r="F42" s="199"/><c r="G42" s="200"/><c r="H42" s="200"/><c r="I42" s="200"/><c r="J42" s="200"/><c r="K42" s="200"/><c r="L42" s="200"/><c r="M42" s="200"/></row><row r="43" spans="2:13" s="33" customFormat="1" ht="45"><c r="B43" s="339" t="str"><f>Translation!A74</f><v>Manufacturing</v></c><c r="C43" s="218" t="s"><v>1704</v></c><c r="D43" s="218" t="s"><v>1702</v></c><c r="E43" s="219"><v>2012</v></c><c r="F43" s="220"><v>2020</v></c><c r="G43" s="221"/><c r="H43" s="221"><v>25.712740674362674</v></c><c r="I43" s="221"/><c r="J43" s="221"><v>6.7111583801233792</v></c><c r="K43" s="323"><v>469.27719760121499</v></c><c r="L43" s="323"/><c r="M43" s="324"><v>124.159365315408</v></c></row><row r="44" spans="2:13" s="33" customFormat="1" ht="45"><c r="B44" s="340"/><c r="C44" s="218" t="s"><v>1705</v></c><c r="D44" s="218" t="s"><v>1702</v></c><c r="E44" s="219"><v>2012</v></c><c r="F44" s="220"><v>2020</v></c><c r="G44" s="221"/><c r="H44" s="221"><v>231.92464967313896</v></c><c r="I44" s="221"/><c r="J44" s="221"><v>60.533533780999683</v></c><c r="K44" s="342"/><c r="L44" s="342"/><c r="M44" s="344"/></row><row r="45" spans="2:13" s="33" customFormat="1" ht="60"><c r="B45" s="339" t="str"><f>Translation!A75</f><v>Water supply, sewerage, waste management and remediation activities</v></c><c r="C45" s="218" t="s"><v>1706</v></c><c r="D45" s="218" t="s"><v>1689</v></c><c r="E45" s="219"><v>2012</v></c><c r="F45" s="220"><v>2020</v></c><c r="G45" s="221"/><c r="H45" s="221"><v>8.8565404624031441</v></c><c r="I45" s="221"/><c r="J45" s="221"><v>2.3736210188217228</v></c><c r="K45" s="342"/><c r="L45" s="342"/><c r="M45" s="344"/></row><row r="46" spans="2:13" s="33" customFormat="1" ht="60"><c r="B46" s="340"/><c r="C46" s="218" t="s"><v>1707</v></c><c r="D46" s="218" t="s"><v>1689</v></c><c r="E46" s="219"><v>2012</v></c><c r="F46" s="220"><v>2020</v></c><c r="G46" s="221"/><c r="H46" s="221"><v>79.884523788111338</v></c><c r="I46" s="221"/><c r="J46" s="221"><v>21.409667301558429</v></c><c r="K46" s="342"/><c r="L46" s="342"/><c r="M46" s="344"/></row><row r="47" spans="2:13" s="33" customFormat="1" ht="45"><c r="B47" s="35" t="str"><f>Translation!A76</f><v>Construction</v></c><c r="C47" s="218" t="s"><v>1708</v></c><c r="D47" s="218" t="s"><v>1702</v></c><c r="E47" s="219"><v>2012</v></c><c r="F47" s="220"><v>2020</v></c><c r="G47" s="221"/><c r="H47" s="221"><v>13.220407672181157</v></c><c r="I47" s="221"/><c r="J47" s="221"><v>3.5592132379315444</v></c><c r="K47" s="342"/><c r="L47" s="342"/><c r="M47" s="344"/></row><row r="48" spans="2:13" s="33" customFormat="1" ht="45"><c r="B48" s="35"/><c r="C48" s="218" t="s"><v>1709</v></c><c r="D48" s="218" t="s"><v>1702</v></c><c r="E48" s="219"><v>2012</v></c><c r="F48" s="220"><v>2020</v></c><c r="G48" s="221"/><c r="H48" s="221"><v>119.24588112709009</v></c><c r="I48" s="221"/><c r="J48" s="221"><v>32.103512176150012</v></c><c r="K48" s="342"/><c r="L48" s="342"/><c r="M48" s="344"/></row><row r="49" spans="2:13" s="33" customFormat="1" ht="15"><c r="B49" s="35" t="str"><f>Translation!A59</f><v>Overall actions</v></c><c r="C49" s="218"/><c r="D49" s="218"/><c r="E49" s="219"/><c r="F49" s="220"/><c r="G49" s="221"/><c r="H49" s="221"/><c r="I49" s="221"/><c r="J49" s="221"/><c r="K49" s="342"/><c r="L49" s="342"/><c r="M49" s="344"/></row><row r="50" spans="2:13" s="33" customFormat="1" ht="7.5" customHeight="1"><c r="B50" s="35"/><c r="C50" s="16"/><c r="D50" s="16"/><c r="E50" s="17"/><c r="F50" s="18"/><c r="G50" s="19"/><c r="H50" s="19"/><c r="I50" s="19"/><c r="J50" s="19"/><c r="K50" s="343"/><c r="L50" s="343"/><c r="M50" s="345"/></row><row r="51" spans="2:13" s="33" customFormat="1" ht="15"><c r="B51" s="197" t="str"><f>Translation!A77</f><v>TERTIARY SECTOR</v></c><c r="C51" s="198"/><c r="D51" s="198"/><c r="E51" s="199"/><c r="F51" s="199"/><c r="G51" s="200"/><c r="H51" s="200"/><c r="I51" s="200"/><c r="J51" s="200"/><c r="K51" s="200"/><c r="L51" s="200"/><c r="M51" s="200"/></row><row r="52" spans="2:13" s="33" customFormat="1" ht="45"><c r="B52" s="339" t="str"><f>Translation!A78</f><v xml:space="preserve">Wholesale and retail trade; repair of motor vehicles and motorcycles </v></c><c r="C52" s="218" t="s"><v>1710</v></c><c r="D52" s="218" t="s"><v>1702</v></c><c r="E52" s="219"><v>2012</v></c><c r="F52" s="220"><v>2020</v></c><c r="G52" s="221"/><c r="H52" s="221"><v>41.136611559273057</v></c><c r="I52" s="221"/><c r="J52" s="221"><v>10.995485264500733</v></c><c r="K52" s="323"><v>2682.71029022829</v></c><c r="L52" s="323"><v>11.5881358814416</v></c><c r="M52" s="324"><v>721.69955431622202</v></c></row><row r="53" spans="2:13" s="33" customFormat="1" ht="105"><c r="B53" s="341"/><c r="C53" s="218" t="s"><v>1711</v></c><c r="D53" s="218" t="s"><v>1702</v></c><c r="E53" s="219"><v>2012</v></c><c r="F53" s="220"><v>2020</v></c><c r="G53" s="221"/><c r="H53" s="221"><v>314.15019208107452</v></c><c r="I53" s="221"/><c r="J53" s="221"><v>83.969818537276296</v></c><c r="K53" s="342"/><c r="L53" s="342"/><c r="M53" s="344"/></row><row r="54" spans="2:13" s="33" customFormat="1" ht="30"><c r="B54" s="340"/><c r="C54" s="218" t="s"><v>1692</v></c><c r="D54" s="218" t="s"><v>1702</v></c><c r="E54" s="219"><v>2012</v></c><c r="F54" s="220"><v>2020</v></c><c r="G54" s="221"/><c r="H54" s="221"><v>-30.795412870466762</v></c><c r="I54" s="221"/><c r="J54" s="221"><v>-8.2855207722790922</v></c><c r="K54" s="342"/><c r="L54" s="342"/><c r="M54" s="344"/></row><row r="55" spans="2:13" s="33" customFormat="1" ht="45"><c r="B55" s="339" t="str"><f>Translation!A79</f><v>Accommodation and food service activities</v></c><c r="C55" s="218" t="s"><v>1712</v></c><c r="D55" s="218" t="s"><v>1702</v></c><c r="E55" s="219"><v>2012</v></c><c r="F55" s="220"><v>2020</v></c><c r="G55" s="221"/><c r="H55" s="221"><v>26.519301111344248</v></c><c r="I55" s="221"/><c r="J55" s="221"><v>19.849063620428851</v></c><c r="K55" s="342"/><c r="L55" s="342"/><c r="M55" s="344"/></row><row r="56" spans="2:13" s="33" customFormat="1" ht="135"><c r="B56" s="341"/><c r="C56" s="218" t="s"><v>1713</v></c><c r="D56" s="218" t="s"><v>1702</v></c><c r="E56" s="219"><v>2012</v></c><c r="F56" s="220"><v>2020</v></c><c r="G56" s="221"/><c r="H56" s="221"><v>938.73999700911941</v></c><c r="I56" s="221"/><c r="J56" s="221"><v>245.35584084380875</v></c><c r="K56" s="342"/><c r="L56" s="342"/><c r="M56" s="344"/></row><row r="57" spans="2:13" s="33" customFormat="1" ht="60"><c r="B57" s="341"/><c r="C57" s="218" t="s"><v>1714</v></c><c r="D57" s="218" t="s"><v>1702</v></c><c r="E57" s="219"><v>2012</v></c><c r="F57" s="220"><v>2020</v></c><c r="G57" s="221"/><c r="H57" s="221"><v>26.519301111344248</v></c><c r="I57" s="221"><v>47.694978993494161</v></c><c r="J57" s="221"><v>19.849063620428851</v></c><c r="K57" s="342"/><c r="L57" s="342"/><c r="M57" s="344"/></row><row r="58" spans="2:13" s="33" customFormat="1" ht="45"><c r="B58" s="341"/><c r="C58" s="218" t="s"><v>1715</v></c><c r="D58" s="218" t="s"><v>1702</v></c><c r="E58" s="219"><v>2012</v></c><c r="F58" s="220"><v>2020</v></c><c r="G58" s="221"/><c r="H58" s="221"><v>118.86320852338879</v></c><c r="I58" s="221"/><c r="J58" s="221"><v>31.066943525955949</v></c><c r="K58" s="342"/><c r="L58" s="342"/><c r="M58" s="344"/></row><row r="59" spans="2:13" s="33" customFormat="1" ht="165"><c r="B59" s="341"/><c r="C59" s="218" t="s"><v>1716</v></c><c r="D59" s="218" t="s"><v>1702</v></c><c r="E59" s="219"><v>2012</v></c><c r="F59" s="220"><v>2020</v></c><c r="G59" s="221"/><c r="H59" s="221"><v>938.73999700911941</v></c><c r="I59" s="221"/><c r="J59" s="221"><v>245.35584084380875</v></c><c r="K59" s="342"/><c r="L59" s="342"/><c r="M59" s="344"/></row><row r="60" spans="2:13" s="33" customFormat="1" ht="60"><c r="B60" s="340"/><c r="C60" s="218" t="s"><v>1717</v></c><c r="D60" s="218" t="s"><v>1702</v></c><c r="E60" s="219"><v>2012</v></c><c r="F60" s="220"><v>2020</v></c><c r="G60" s="221"/><c r="H60" s="221"><v>-30.022008862048907</v></c><c r="I60" s="221"><v>21.462740547072421</v></c><c r="J60" s="221"><v>-2.3682319864197376</v></c><c r="K60" s="342"/><c r="L60" s="342"/><c r="M60" s="344"/></row><row r="61" spans="2:13" s="33" customFormat="1" ht="45"><c r="B61" s="339" t="str"><f>Translation!A80</f><v>General public administration and social security</v></c><c r="C61" s="218" t="s"><v>1718</v></c><c r="D61" s="218" t="s"><v>1689</v></c><c r="E61" s="219"><v>2012</v></c><c r="F61" s="220"><v>2020</v></c><c r="G61" s="221"/><c r="H61" s="221"><v>5.592610315060786</v></c><c r="I61" s="221"/><c r="J61" s="221"><v>1.4985364620580286</v></c><c r="K61" s="342"/><c r="L61" s="342"/><c r="M61" s="344"/></row><row r="62" spans="2:13" s="33" customFormat="1" ht="165"><c r="B62" s="341"/><c r="C62" s="218" t="s"><v>1719</v></c><c r="D62" s="218" t="s"><v>1689</v></c><c r="E62" s="219"><v>2012</v></c><c r="F62" s="220"><v>2020</v></c><c r="G62" s="221"/><c r="H62" s="221"><v>60.404886605328002</v></c><c r="I62" s="221"/><c r="J62" s="221"><v>16.185451866978838</v></c><c r="K62" s="342"/><c r="L62" s="342"/><c r="M62" s="344"/></row><row r="63" spans="2:13" s="33" customFormat="1" ht="30"><c r="B63" s="340"/><c r="C63" s="218" t="s"><v>1720</v></c><c r="D63" s="218" t="s"><v>1689</v></c><c r="E63" s="219"><v>2012</v></c><c r="F63" s="220"><v>2020</v></c><c r="G63" s="221"/><c r="H63" s="221"><v>-13.448112453421345</v></c><c r="I63" s="221"/><c r="J63" s="221"><v>-3.6147094501114529</v></c><c r="K63" s="342"/><c r="L63" s="342"/><c r="M63" s="344"/></row><row r="64" spans="2:13" s="33" customFormat="1" ht="30"><c r="B64" s="35" t="str"><f>Translation!A81</f><v>Defence, justice, police and fire departments</v></c><c r="C64" s="218"/><c r="D64" s="218" t="s"><v>1689</v></c><c r="E64" s="219"><v>2012</v></c><c r="F64" s="220"><v>2020</v></c><c r="G64" s="221"/><c r="H64" s="221"/><c r="I64" s="221"/><c r="J64" s="221"/><c r="K64" s="342"/><c r="L64" s="342"/><c r="M64" s="344"/></row><row r="65" spans="2:13" s="33" customFormat="1" ht="45"><c r="B65" s="339" t="str"><f>Translation!A82</f><v>Education</v></c><c r="C65" s="218" t="s"><v>1721</v></c><c r="D65" s="218" t="s"><v>1722</v></c><c r="E65" s="219"><v>2012</v></c><c r="F65" s="220"><v>2020</v></c><c r="G65" s="221"/><c r="H65" s="221"><v>2.548818760234604</v></c><c r="I65" s="221"/><c r="J65" s="221"><v>0.6825614533194716</v></c><c r="K65" s="342"/><c r="L65" s="342"/><c r="M65" s="344"/></row><row r="66" spans="2:13" s="33" customFormat="1" ht="120"><c r="B66" s="341"/><c r="C66" s="218" t="s"><v>1723</v></c><c r="D66" s="218" t="s"><v>1722</v></c><c r="E66" s="219"><v>2012</v></c><c r="F66" s="220"><v>2020</v></c><c r="G66" s="221"/><c r="H66" s="221"><v>28.496081589126131</v></c><c r="I66" s="221"/><c r="J66" s="221"><v>7.6311141329933889</v></c><c r="K66" s="342"/><c r="L66" s="342"/><c r="M66" s="344"/></row><row r="67" spans="2:13" s="33" customFormat="1" ht="30"><c r="B67" s="340"/><c r="C67" s="218" t="s"><v>1724</v></c><c r="D67" s="218" t="s"><v>1722</v></c><c r="E67" s="219"><v>2012</v></c><c r="F67" s="220"><v>2020</v></c><c r="G67" s="221"/><c r="H67" s="221"><v>-35.023322771435943</v></c><c r="I67" s="221"/><c r="J67" s="221"><v>-9.3888466385817289</v></c><c r="K67" s="342"/><c r="L67" s="342"/><c r="M67" s="344"/></row><row r="68" spans="2:13" s="33" customFormat="1" ht="45"><c r="B68" s="339" t="str"><f>Translation!A83</f><v>Human health and social work activities</v></c><c r="C68" s="218" t="s"><v>1725</v></c><c r="D68" s="218" t="s"><v>1726</v></c><c r="E68" s="219"><v>2012</v></c><c r="F68" s="220"><v>2020</v></c><c r="G68" s="221"/><c r="H68" s="221"><v>0.442993987364591</v></c><c r="I68" s="221"/><c r="J68" s="221"><v>0.11865564952717654</v></c><c r="K68" s="342"/><c r="L68" s="342"/><c r="M68" s="344"/></row><row r="69" spans="2:13" s="33" customFormat="1" ht="165"><c r="B69" s="341"/><c r="C69" s="218" t="s"><v>1719</v></c><c r="D69" s="218" t="s"><v>1726</v></c><c r="E69" s="219"><v>2012</v></c><c r="F69" s="220"><v>2020</v></c><c r="G69" s="221"/><c r="H69" s="221"><v>4.279398366168607</v></c><c r="I69" s="221"/><c r="J69" s="221"><v>1.1462340511392943</v></c><c r="K69" s="342"/><c r="L69" s="342"/><c r="M69" s="344"/></row><row r="70" spans="2:13" s="33" customFormat="1" ht="45"><c r="B70" s="340"/><c r="C70" s="218" t="s"><v>1727</v></c><c r="D70" s="218" t="s"><v>1728</v></c><c r="E70" s="219"><v>2012</v></c><c r="F70" s="220"><v>2020</v></c><c r="G70" s="221"/><c r="H70" s="221"><v>-0.96176543087737321</v></c><c r="I70" s="221"><v>5.0358940189897918</v></c><c r="J70" s="221"><v>1.0858461199758394</v></c><c r="K70" s="342"/><c r="L70" s="342"/><c r="M70" s="344"/></row><row r="71" spans="2:13" s="33" customFormat="1" ht="45"><c r="B71" s="339" t="str"><f>Translation!A84</f><v>Other services</v></c><c r="C71" s="218" t="s"><v>1729</v></c><c r="D71" s="218" t="s"><v>1702</v></c><c r="E71" s="219"><v>2012</v></c><c r="F71" s="220"><v>2020</v></c><c r="G71" s="221"/><c r="H71" s="221"><v>36.361826289002138</v></c><c r="I71" s="221"/><c r="J71" s="221"><v>9.7192235820127983</v></c><c r="K71" s="342"/><c r="L71" s="342"/><c r="M71" s="344"/></row><row r="72" spans="2:13" s="33" customFormat="1" ht="105"><c r="B72" s="341"/><c r="C72" s="218" t="s"><v>1711</v></c><c r="D72" s="218" t="s"><v>1702</v></c><c r="E72" s="219"><v>2012</v></c><c r="F72" s="220"><v>2020</v></c><c r="G72" s="221"/><c r="H72" s="221"><v>277.68633050023345</v></c><c r="I72" s="221"/><c r="J72" s="221"><v>74.223321742768647</v></c><c r="K72" s="342"/><c r="L72" s="342"/><c r="M72" s="344"/></row><row r="73" spans="2:13" s="33" customFormat="1" ht="30"><c r="B73" s="340"/><c r="C73" s="218" t="s"><v>1692</v></c><c r="D73" s="218" t="s"><v>1702</v></c><c r="E73" s="219"><v>2012</v></c><c r="F73" s="220"><v>2020</v></c><c r="G73" s="221"/><c r="H73" s="221"><v>-92.167807410807455</v></c><c r="I73" s="221"/><c r="J73" s="221"><v>-24.797793296331495</v></c><c r="K73" s="342"/><c r="L73" s="342"/><c r="M73" s="344"/></row><row r="74" spans="2:13" s="33" customFormat="1" ht="45"><c r="B74" s="35" t="str"><f>Translation!A85</f><v>Public lighting</v></c><c r="C74" s="218" t="s"><v>1730</v></c><c r="D74" s="218" t="s"><v>1731</v></c><c r="E74" s="219"><v>2012</v></c><c r="F74" s="220"><v>2020</v></c><c r="G74" s="221"/><c r="H74" s="221"><v>6.9146398031896545</v></c><c r="I74" s="221"/><c r="J74" s="221"><v>1.8531766940019831</v></c><c r="K74" s="342"/><c r="L74" s="342"/><c r="M74" s="344"/></row><row r="75" spans="2:13" s="33" customFormat="1" ht="45"><c r="B75" s="35"/><c r="C75" s="218" t="s"><v>1732</v></c><c r="D75" s="218" t="s"><v>1731</v></c><c r="E75" s="219"><v>2012</v></c><c r="F75" s="220"><v>2020</v></c><c r="G75" s="221"/><c r="H75" s="221"><v>68.104979620609413</v></c><c r="I75" s="221"/><c r="J75" s="221"><v>18.252658789379993</v></c><c r="K75" s="342"/><c r="L75" s="342"/><c r="M75" s="344"/></row><row r="76" spans="2:13" s="33" customFormat="1" ht="15"><c r="B76" s="35" t="str"><f>Translation!A59</f><v>Overall actions</v></c><c r="C76" s="218"/><c r="D76" s="218"/><c r="E76" s="219"/><c r="F76" s="220"/><c r="G76" s="221"/><c r="H76" s="221"/><c r="I76" s="221"/><c r="J76" s="221"/><c r="K76" s="342"/><c r="L76" s="342"/><c r="M76" s="344"/></row><row r="77" spans="2:13" s="33" customFormat="1" ht="7.5" customHeight="1"><c r="B77" s="35"/><c r="C77" s="16"/><c r="D77" s="16"/><c r="E77" s="17"/><c r="F77" s="18"/><c r="G77" s="19"/><c r="H77" s="19"/><c r="I77" s="19"/><c r="J77" s="19"/><c r="K77" s="343"/><c r="L77" s="343"/><c r="M77" s="345"/></row><row r="78" spans="2:13" s="33" customFormat="1" ht="15"><c r="B78" s="197" t="str"><f>Translation!A86</f><v>TRANSPORTS</v></c><c r="C78" s="198"/><c r="D78" s="198"/><c r="E78" s="199"/><c r="F78" s="199"/><c r="G78" s="200"/><c r="H78" s="200"/><c r="I78" s="200"/><c r="J78" s="200"/><c r="K78" s="200"/><c r="L78" s="200"/><c r="M78" s="200"/></row><row r="79" spans="2:13" s="33" customFormat="1" ht="60"><c r="B79" s="339" t="str"><f>Translation!A87</f><v>Passenger transport by road (public transport, taxi, tourism, transfers, etc.)</v></c><c r="C79" s="218" t="s"><v>1733</v></c><c r="D79" s="218" t="s"><v>1734</v></c><c r="E79" s="219"><v>2012</v></c><c r="F79" s="220"><v>2020</v></c><c r="G79" s="221"/><c r="H79" s="221"><v>0.44082781332933035</v></c><c r="I79" s="221"/><c r="J79" s="221"><v>0.11621421044563046</v></c><c r="K79" s="323"><v>56.224051787343299</v></c><c r="L79" s="323"/><c r="M79" s="324"><v>12.628765715139</v></c></row><row r="80" spans="2:13" s="33" customFormat="1" ht="45"><c r="B80" s="341"/><c r="C80" s="218" t="s"><v>1735</v></c><c r="D80" s="218" t="s"><v>1736</v></c><c r="E80" s="219"><v>2012</v></c><c r="F80" s="220"><v>2020</v></c><c r="G80" s="221"/><c r="H80" s="221"><v>3.2039803578971058</v></c><c r="I80" s="221"/><c r="J80" s="221"><v>0.84465643126410817</v></c><c r="K80" s="342"/><c r="L80" s="342"/><c r="M80" s="344"/></row><row r="81" spans="2:13" s="33" customFormat="1" ht="45"><c r="B81" s="340"/><c r="C81" s="218" t="s"><v>1737</v></c><c r="D81" s="218" t="s"><v>1689</v></c><c r="E81" s="219"><v>2012</v></c><c r="F81" s="220"><v>2020</v></c><c r="G81" s="221"/><c r="H81" s="221"><v>-2.7158382086005681</v></c><c r="I81" s="221"/><c r="J81" s="221"><v>-0.73275370053225841</v></c><c r="K81" s="342"/><c r="L81" s="342"/><c r="M81" s="344"/></row><row r="82" spans="2:13" s="33" customFormat="1" ht="45"><c r="B82" s="339" t="str"><f>Translation!A88</f><v>Freight transport by road and removal services</v></c><c r="C82" s="218" t="s"><v>1738</v></c><c r="D82" s="218" t="s"><v>1739</v></c><c r="E82" s="219"><v>2012</v></c><c r="F82" s="220"><v>2020</v></c><c r="G82" s="221"/><c r="H82" s="221"><v>52.86115689211551</v></c><c r="I82" s="221"/><c r="J82" s="221"><v>13.935639781139294</v></c><c r="K82" s="342"/><c r="L82" s="342"/><c r="M82" s="344"/></row><row r="83" spans="2:13" s="33" customFormat="1" ht="45"><c r="B83" s="340"/><c r="C83" s="218" t="s"><v>1740</v></c><c r="D83" s="218" t="s"><v>1689</v></c><c r="E83" s="219"><v>2012</v></c><c r="F83" s="220"><v>2020</v></c><c r="G83" s="221"/><c r="H83" s="221"><v>-44.807499922614724</v></c><c r="I83" s="221"/><c r="J83" s="221"><v>-12.08940255552443</v></c><c r="K83" s="342"/><c r="L83" s="342"/><c r="M83" s="344"/></row><row r="84" spans="2:13" s="33" customFormat="1" ht="45"><c r="B84" s="339" t="str"><f>Translation!A89</f><v>Other fleet for public and private services</v></c><c r="C84" s="218" t="s"><v>1741</v></c><c r="D84" s="218" t="s"><v>1689</v></c><c r="E84" s="219"><v>2012</v></c><c r="F84" s="220"><v>2020</v></c><c r="G84" s="221"/><c r="H84" s="221"><v>3.9871255594997717</v></c><c r="I84" s="221"/><c r="J84" s="221"><v>0.99910649434443455</v></c><c r="K84" s="342"/><c r="L84" s="342"/><c r="M84" s="344"/></row><row r="85" spans="2:13" s="33" customFormat="1" ht="45"><c r="B85" s="340"/><c r="C85" s="218" t="s"><v>1742</v></c><c r="D85" s="218" t="s"><v>1689</v></c><c r="E85" s="219"><v>2012</v></c><c r="F85" s="220"><v>2020</v></c><c r="G85" s="221"/><c r="H85" s="221"><v>-2.5349212811205586</v></c><c r="I85" s="221"/><c r="J85" s="221"><v>-0.69752711150229318</v></c><c r="K85" s="342"/><c r="L85" s="342"/><c r="M85" s="344"/></row><row r="86" spans="2:13" s="33" customFormat="1" ht="45"><c r="B86" s="35" t="str"><f>Translation!A90</f><v>Private transports</v></c><c r="C86" s="218" t="s"><v>1743</v></c><c r="D86" s="218" t="s"><v>1689</v></c><c r="E86" s="219"><v>2012</v></c><c r="F86" s="220"><v>2020</v></c><c r="G86" s="221"/><c r="H86" s="221"><v>-25.115059520512457</v></c><c r="I86" s="221"/><c r="J86" s="221"><v>-6.3226657252477407</v></c><c r="K86" s="342"/><c r="L86" s="342"/><c r="M86" s="344"/></row><row r="87" spans="2:13" s="33" customFormat="1" ht="30"><c r="B87" s="35"/><c r="C87" s="218" t="s"><v>1744</v></c><c r="D87" s="218" t="s"><v>1689</v></c><c r="E87" s="219"><v>2012</v></c><c r="F87" s="220"><v>2020</v></c><c r="G87" s="221"/><c r="H87" s="221"><v>115.05582356534109</v></c><c r="I87" s="221"/><c r="J87" s="221"><v>28.965072193080331</v></c><c r="K87" s="342"/><c r="L87" s="342"/><c r="M87" s="344"/></row><row r="88" spans="2:13" s="33" customFormat="1" ht="45"><c r="B88" s="35"/><c r="C88" s="218" t="s"><v>1745</v></c><c r="D88" s="218" t="s"><v>1689</v></c><c r="E88" s="219"><v>2012</v></c><c r="F88" s="220"><v>2020</v></c><c r="G88" s="221"/><c r="H88" s="221"><v>-73.149804620117521</v></c><c r="I88" s="221"/><c r="J88" s="221"><v>-20.093414194337836</v></c><c r="K88" s="342"/><c r="L88" s="342"/><c r="M88" s="344"/></row><row r="89" spans="2:13" s="33" customFormat="1" ht="15"><c r="B89" s="35" t="str"><f>Translation!A59</f><v>Overall actions</v></c><c r="C89" s="218"/><c r="D89" s="218"/><c r="E89" s="219"/><c r="F89" s="220"/><c r="G89" s="221"/><c r="H89" s="221"/><c r="I89" s="221"/><c r="J89" s="221"/><c r="K89" s="342"/><c r="L89" s="342"/><c r="M89" s="344"/></row><row r="90" spans="2:13" s="33" customFormat="1" ht="7.5" customHeight="1"><c r="B90" s="35"/><c r="C90" s="16"/><c r="D90" s="16"/><c r="E90" s="17"/><c r="F90" s="18"/><c r="G90" s="19"/><c r="H90" s="19"/><c r="I90" s="19"/><c r="J90" s="19"/><c r="K90" s="343"/><c r="L90" s="343"/><c r="M90" s="345"/></row><row r="91" spans="2:13" s="33" customFormat="1" ht="15"><c r="B91" s="197" t="str"><f>Translation!$A$174</f><v>SECONDARY ENERGY PRODUCTION AND ENERGY FLUXES</v></c><c r="C91" s="198"/><c r="D91" s="198"/><c r="E91" s="199"/><c r="F91" s="199"/><c r="G91" s="200"/><c r="H91" s="200"/><c r="I91" s="200"/><c r="J91" s="200"/><c r="K91" s="200"/><c r="L91" s="200"/><c r="M91" s="200"/></row><row r="92" spans="2:13" s="33" customFormat="1" ht="15"><c r="B92" s="35" t="str"><f>Translation!$A$175</f><v>Electricity (non-renewable)</v></c><c r="C92" s="218"/><c r="D92" s="218"/><c r="E92" s="219"/><c r="F92" s="220"/><c r="G92" s="221"/><c r="H92" s="221"/><c r="I92" s="221"/><c r="J92" s="221"/><c r="K92" s="323"/><c r="L92" s="323"><v>740</v></c><c r="M92" s="324"><v>653.76567474047295</v></c></row><row r="93" spans="2:13" s="33" customFormat="1" ht="15"><c r="B93" s="35" t="str"><f>Translation!$A$176</f><v>Heat (non-renewable)</v></c><c r="C93" s="218"/><c r="D93" s="218"/><c r="E93" s="219"/><c r="F93" s="220"/><c r="G93" s="221"/><c r="H93" s="221"/><c r="I93" s="221"/><c r="J93" s="221"/><c r="K93" s="342"/><c r="L93" s="342"/><c r="M93" s="344"/></row><row r="94" spans="2:13" s="33" customFormat="1" ht="15"><c r="B94" s="35" t="str"><f>Translation!$A$177</f><v>Cold (non-renewable)</v></c><c r="C94" s="218"/><c r="D94" s="218"/><c r="E94" s="219"/><c r="F94" s="220"/><c r="G94" s="221"/><c r="H94" s="221"/><c r="I94" s="221"/><c r="J94" s="221"/><c r="K94" s="342"/><c r="L94" s="342"/><c r="M94" s="344"/></row><row r="95" spans="2:13" s="33" customFormat="1" ht="15"><c r="B95" s="35" t="str"><f>Translation!$A$178</f><v>Hydro</v></c><c r="C95" s="218"/><c r="D95" s="218"/><c r="E95" s="219"/><c r="F95" s="220"/><c r="G95" s="221"/><c r="H95" s="221"/><c r="I95" s="221"/><c r="J95" s="221"/><c r="K95" s="342"/><c r="L95" s="342"/><c r="M95" s="344"/></row><row r="96" spans="2:13" s="33" customFormat="1" ht="15"><c r="B96" s="35" t="str"><f>Translation!$A$179</f><v>Wind</v></c><c r="C96" s="218" t="s"><v>1746</v></c><c r="D96" s="218" t="s"><v>1689</v></c><c r="E96" s="219"><v>2013</v></c><c r="F96" s="220"><v>2020</v></c><c r="G96" s="221"/><c r="H96" s="221"/><c r="I96" s="221"><v>444.44444444444463</v></c><c r="J96" s="221"><v>392.65205690118052</v></c><c r="K96" s="342"/><c r="L96" s="342"/><c r="M96" s="344"/></row><row r="97" spans="2:13" s="33" customFormat="1" ht="15"><c r="B97" s="35" t="str"><f>Translation!$A$180</f><v>Solar</v></c><c r="C97" s="218" t="s"><v>1747</v></c><c r="D97" s="218" t="s"><v>1689</v></c><c r="E97" s="219"><v>2012</v></c><c r="F97" s="220"><v>2020</v></c><c r="G97" s="221"/><c r="H97" s="221"/><c r="I97" s="221"><v>295.55555555555554</v></c><c r="J97" s="221"><v>261.11361783928118</v></c><c r="K97" s="342"/><c r="L97" s="342"/><c r="M97" s="344"/></row><row r="98" spans="2:13" s="33" customFormat="1" ht="15"><c r="B98" s="35" t="str"><f>Translation!$A$181</f><v>Geothermal</v></c><c r="C98" s="218"/><c r="D98" s="218"/><c r="E98" s="219"/><c r="F98" s="220"/><c r="G98" s="221"/><c r="H98" s="221"/><c r="I98" s="221"/><c r="J98" s="221"/><c r="K98" s="342"/><c r="L98" s="342"/><c r="M98" s="344"/></row><row r="99" spans="2:13" s="33" customFormat="1" ht="15"><c r="B99" s="35" t="str"><f>Translation!$A$182</f><v>Ocean</v></c><c r="C99" s="218"/><c r="D99" s="218"/><c r="E99" s="219"/><c r="F99" s="220"/><c r="G99" s="221"/><c r="H99" s="221"/><c r="I99" s="221"/><c r="J99" s="221"/><c r="K99" s="342"/><c r="L99" s="342"/><c r="M99" s="344"/></row><row r="100" spans="2:13" s="33" customFormat="1" ht="15"><c r="B100" s="35" t="str"><f>Translation!$A$183</f><v>Biomass</v></c><c r="C100" s="218"/><c r="D100" s="218"/><c r="E100" s="219"/><c r="F100" s="220"/><c r="G100" s="221"/><c r="H100" s="221"/><c r="I100" s="221"/><c r="J100" s="221"/><c r="K100" s="342"/><c r="L100" s="342"/><c r="M100" s="344"/></row><row r="101" spans="2:13" s="33" customFormat="1" ht="15"><c r="B101" s="35" t="str"><f>Translation!$A$184</f><v>Urban waste</v></c><c r="C101" s="218"/><c r="D101" s="218"/><c r="E101" s="219"/><c r="F101" s="220"/><c r="G101" s="221"/><c r="H101" s="221"/><c r="I101" s="221"/><c r="J101" s="221"/><c r="K101" s="342"/><c r="L101" s="342"/><c r="M101" s="344"/></row><row r="102" spans="2:13" s="33" customFormat="1" ht="15"><c r="B102" s="35" t="str"><f>Translation!$A$185</f><v>Storage</v></c><c r="C102" s="218"/><c r="D102" s="218"/><c r="E102" s="219"/><c r="F102" s="220"/><c r="G102" s="221"/><c r="H102" s="221"/><c r="I102" s="221"/><c r="J102" s="221"/><c r="K102" s="342"/><c r="L102" s="342"/><c r="M102" s="344"/></row><row r="103" spans="2:13" s="33" customFormat="1" ht="15"><c r="B103" s="35" t="str"><f>Translation!$A$186</f><v>External connection</v></c><c r="C103" s="218"/><c r="D103" s="218"/><c r="E103" s="219"/><c r="F103" s="220"/><c r="G103" s="221"/><c r="H103" s="221"/><c r="I103" s="221"/><c r="J103" s="221"/><c r="K103" s="342"/><c r="L103" s="342"/><c r="M103" s="344"/></row><row r="104" spans="2:13" s="33" customFormat="1" ht="30"><c r="B104" s="35" t="str"><f>Translation!$A$187</f><v>Distribution losses and self-consumption</v></c><c r="C104" s="218"/><c r="D104" s="218"/><c r="E104" s="219"/><c r="F104" s="220"/><c r="G104" s="221"/><c r="H104" s="221"/><c r="I104" s="221"/><c r="J104" s="221"/><c r="K104" s="342"/><c r="L104" s="342"/><c r="M104" s="344"/></row><row r="105" spans="2:13" s="33" customFormat="1" ht="15"><c r="B105" s="35" t="str"><f>Translation!A59</f><v>Overall actions</v></c><c r="C105" s="218"/><c r="D105" s="218"/><c r="E105" s="219"/><c r="F105" s="220"/><c r="G105" s="221"/><c r="H105" s="221"/><c r="I105" s="221"/><c r="J105" s="221"/><c r="K105" s="342"/><c r="L105" s="342"/><c r="M105" s="344"/></row><row r="106" spans="2:13" s="33" customFormat="1" ht="7.5" customHeight="1"><c r="B106" s="35"/><c r="C106" s="16"/><c r="D106" s="16"/><c r="E106" s="17"/><c r="F106" s="18"/><c r="G106" s="19"/><c r="H106" s="19"/><c r="I106" s="19"/><c r="J106" s="19"/><c r="K106" s="343"/><c r="L106" s="343"/><c r="M106" s="345"/></row><row r="107" spans="2:13" s="33" customFormat="1" ht="15"><c r="B107" s="197" t="str"><f>Translation!A188</f><v>LAND USE PLANNING</v></c><c r="C107" s="198"/><c r="D107" s="198"/><c r="E107" s="199"/><c r="F107" s="199"/><c r="G107" s="200"/><c r="H107" s="200"/><c r="I107" s="200"/><c r="J107" s="200"/><c r="K107" s="200"/><c r="L107" s="200"/><c r="M107" s="200"/></row><row r="108" spans="2:13" s="33" customFormat="1" ht="15"><c r="B108" s="35" t="str"><f>Translation!A189</f><v>Regional and local strategic planning</v></c><c r="C108" s="218"/><c r="D108" s="218"/><c r="E108" s="219"/><c r="F108" s="220"/><c r="G108" s="221"/><c r="H108" s="221"/><c r="I108" s="221"/><c r="J108" s="221"/><c r="K108" s="323"><f>SUM(H108:H113)</f><v>0</v></c><c r="L108" s="323"><f t="shared" ref="L108:M108" si="0">SUM(I108:I113)</f><v>0</v></c><c r="M108" s="323"><f t="shared" si="0"/><v>0</v></c></row><row r="109" spans="2:13" s="33" customFormat="1" ht="15"><c r="B109" s="35" t="str"><f>Translation!A190</f><v>Transports and mobility planning</v></c><c r="C109" s="218"/><c r="D109" s="218"/><c r="E109" s="219"/><c r="F109" s="220"/><c r="G109" s="221"/><c r="H109" s="221"/><c r="I109" s="221"/><c r="J109" s="221"/><c r="K109" s="342"/><c r="L109" s="342"/><c r="M109" s="342"/></row><row r="110" spans="2:13" s="33" customFormat="1" ht="15"><c r="B110" s="35" t="str"><f>Translation!A191</f><v>Energy infrastructures planning</v></c><c r="C110" s="218"/><c r="D110" s="218"/><c r="E110" s="219"/><c r="F110" s="220"/><c r="G110" s="221"/><c r="H110" s="221"/><c r="I110" s="221"/><c r="J110" s="221"/><c r="K110" s="342"/><c r="L110" s="342"/><c r="M110" s="342"/></row><row r="111" spans="2:13" s="33" customFormat="1" ht="15"><c r="B111" s="35" t="str"><f>Translation!A192</f><v>Renewable energy land use planning</v></c><c r="C111" s="218"/><c r="D111" s="218"/><c r="E111" s="219"/><c r="F111" s="220"/><c r="G111" s="221"/><c r="H111" s="221"/><c r="I111" s="221"/><c r="J111" s="221"/><c r="K111" s="342"/><c r="L111" s="342"/><c r="M111" s="342"/></row><row r="112" spans="2:13" s="33" customFormat="1" ht="15"><c r="B112" s="35" t="str"><f>Translation!A59</f><v>Overall actions</v></c><c r="C112" s="218"/><c r="D112" s="218"/><c r="E112" s="219"/><c r="F112" s="220"/><c r="G112" s="221"/><c r="H112" s="221"/><c r="I112" s="221"/><c r="J112" s="221"/><c r="K112" s="342"/><c r="L112" s="342"/><c r="M112" s="342"/></row><row r="113" spans="2:13" s="33" customFormat="1" ht="7.5" customHeight="1"><c r="B113" s="35"/><c r="C113" s="16"/><c r="D113" s="16"/><c r="E113" s="17"/><c r="F113" s="18"/><c r="G113" s="19"/><c r="H113" s="19"/><c r="I113" s="19"/><c r="J113" s="19"/><c r="K113" s="343"/><c r="L113" s="343"/><c r="M113" s="343"/></row><row r="114" spans="2:13" s="33" customFormat="1" ht="15"><c r="B114" s="197" t="str"><f>Translation!A193</f><v>PUBLIC PROCUREMENT OF PRODUCTS AND SERVICES</v></c><c r="C114" s="198"/><c r="D114" s="198"/><c r="E114" s="199"/><c r="F114" s="199"/><c r="G114" s="200"/><c r="H114" s="200"/><c r="I114" s="200"/><c r="J114" s="200"/><c r="K114" s="200"/><c r="L114" s="200"/><c r="M114" s="200"/></row><row r="115" spans="2:13" s="33" customFormat="1" ht="30"><c r="B115" s="35" t="str"><f>Translation!A194</f><v>Energy efficiency requirements/standards</v></c><c r="C115" s="218"/><c r="D115" s="218"/><c r="E115" s="219"/><c r="F115" s="220"/><c r="G115" s="221"/><c r="H115" s="221"/><c r="I115" s="221"/><c r="J115" s="221"/><c r="K115" s="323"><f>SUM(H115:H118)</f><v>0</v></c><c r="L115" s="323"><f t="shared" ref="L115:M115" si="1">SUM(I115:I118)</f><v>0</v></c><c r="M115" s="323"><f t="shared" si="1"/><v>0</v></c></row><row r="116" spans="2:13" s="33" customFormat="1" ht="30"><c r="B116" s="35" t="str"><f>Translation!A195</f><v>Renewable energy requirements/standards</v></c><c r="C116" s="218"/><c r="D116" s="218"/><c r="E116" s="219"/><c r="F116" s="220"/><c r="G116" s="221"/><c r="H116" s="221"/><c r="I116" s="221"/><c r="J116" s="221"/><c r="K116" s="342"/><c r="L116" s="342"/><c r="M116" s="342"/></row><row r="117" spans="2:13" s="33" customFormat="1" ht="15"><c r="B117" s="35" t="str"><f>Translation!A59</f><v>Overall actions</v></c><c r="C117" s="218"/><c r="D117" s="218"/><c r="E117" s="219"/><c r="F117" s="220"/><c r="G117" s="221"/><c r="H117" s="221"/><c r="I117" s="221"/><c r="J117" s="221"/><c r="K117" s="342"/><c r="L117" s="342"/><c r="M117" s="342"/></row><row r="118" spans="2:13" s="33" customFormat="1" ht="7.5" customHeight="1"><c r="B118" s="35"/><c r="C118" s="16"/><c r="D118" s="16"/><c r="E118" s="17"/><c r="F118" s="18"/><c r="G118" s="19"/><c r="H118" s="19"/><c r="I118" s="19"/><c r="J118" s="19"/><c r="K118" s="343"/><c r="L118" s="343"/><c r="M118" s="343"/></row><row r="119" spans="2:13" s="33" customFormat="1" ht="15"><c r="B119" s="197" t="str"><f>Translation!A196</f><v>CITIZENS AND STAKEHOLDERS</v></c><c r="C119" s="198"/><c r="D119" s="198"/><c r="E119" s="199"/><c r="F119" s="199"/><c r="G119" s="200"/><c r="H119" s="200"/><c r="I119" s="200"/><c r="J119" s="200"/><c r="K119" s="200"/><c r="L119" s="200"/><c r="M119" s="200"/></row><row r="120" spans="2:13" s="33" customFormat="1" ht="15"><c r="B120" s="35" t="str"><f>Translation!A197</f><v>Advisory services</v></c><c r="C120" s="218"/><c r="D120" s="218"/><c r="E120" s="219"/><c r="F120" s="220"/><c r="G120" s="221"/><c r="H120" s="221"/><c r="I120" s="221"/><c r="J120" s="221"/><c r="K120" s="323"><f>SUM(H120:H127)</f><v>0</v></c><c r="L120" s="323"><f t="shared" ref="L120:M120" si="2">SUM(I120:I127)</f><v>0</v></c><c r="M120" s="323"><f t="shared" si="2"/><v>0</v></c></row><row r="121" spans="2:13" s="33" customFormat="1" ht="15"><c r="B121" s="35" t="str"><f>Translation!A198</f><v>Financial support and grants</v></c><c r="C121" s="218"/><c r="D121" s="218"/><c r="E121" s="219"/><c r="F121" s="220"/><c r="G121" s="221"/><c r="H121" s="221"/><c r="I121" s="221"/><c r="J121" s="221"/><c r="K121" s="342"/><c r="L121" s="342"/><c r="M121" s="342"/></row><row r="122" spans="2:13" s="33" customFormat="1" ht="15"><c r="B122" s="35" t="str"><f>Translation!A199</f><v>Awareness raising and networking</v></c><c r="C122" s="218"/><c r="D122" s="218"/><c r="E122" s="219"/><c r="F122" s="220"/><c r="G122" s="221"/><c r="H122" s="221"/><c r="I122" s="221"/><c r="J122" s="221"/><c r="K122" s="342"/><c r="L122" s="342"/><c r="M122" s="342"/></row><row r="123" spans="2:13" s="33" customFormat="1" ht="15"><c r="B123" s="35" t="str"><f>Translation!A200</f><v>Training and education</v></c><c r="C123" s="218"/><c r="D123" s="218"/><c r="E123" s="219"/><c r="F123" s="220"/><c r="G123" s="221"/><c r="H123" s="221"/><c r="I123" s="221"/><c r="J123" s="221"/><c r="K123" s="342"/><c r="L123" s="342"/><c r="M123" s="342"/></row><row r="124" spans="2:13" s="33" customFormat="1" ht="15"><c r="B124" s="35" t="str"><f>Translation!A201</f><v>Monitoring</v></c><c r="C124" s="218"/><c r="D124" s="218"/><c r="E124" s="219"/><c r="F124" s="220"/><c r="G124" s="221"/><c r="H124" s="221"/><c r="I124" s="221"/><c r="J124" s="221"/><c r="K124" s="342"/><c r="L124" s="342"/><c r="M124" s="342"/></row><row r="125" spans="2:13" s="33" customFormat="1" ht="15"><c r="B125" s="35" t="str"><f>Translation!A202</f><v>Legislation</v></c><c r="C125" s="218"/><c r="D125" s="218"/><c r="E125" s="219"/><c r="F125" s="220"/><c r="G125" s="221"/><c r="H125" s="221"/><c r="I125" s="221"/><c r="J125" s="221"/><c r="K125" s="342"/><c r="L125" s="342"/><c r="M125" s="342"/></row><row r="126" spans="2:13" s="33" customFormat="1" ht="15"><c r="B126" s="35" t="str"><f>Translation!A59</f><v>Overall actions</v></c><c r="C126" s="218"/><c r="D126" s="218"/><c r="E126" s="219"/><c r="F126" s="220"/><c r="G126" s="221"/><c r="H126" s="221"/><c r="I126" s="221"/><c r="J126" s="221"/><c r="K126" s="342"/><c r="L126" s="342"/><c r="M126" s="342"/></row><row r="127" spans="2:13" s="33" customFormat="1" ht="7.5" customHeight="1"><c r="B127" s="35"/><c r="C127" s="16"/><c r="D127" s="16"/><c r="E127" s="17"/><c r="F127" s="18"/><c r="G127" s="19"/><c r="H127" s="19"/><c r="I127" s="19"/><c r="J127" s="19"/><c r="K127" s="343"/><c r="L127" s="343"/><c r="M127" s="343"/></row><row r="128" spans="2:13" s="33" customFormat="1" ht="15"><c r="B128" s="197" t="str"><f>Translation!A203</f><v>OTHER SECTORS (please specify)</v></c><c r="C128" s="198"/><c r="D128" s="198"/><c r="E128" s="199"/><c r="F128" s="199"/><c r="G128" s="200"/><c r="H128" s="200"/><c r="I128" s="200"/><c r="J128" s="200"/><c r="K128" s="200"/><c r="L128" s="200"/><c r="M128" s="200"/></row><row r="129" spans="1:13" s="33" customFormat="1" ht="15"><c r="B129" s="155" t="str"><f>Translation!A204</f><v>…</v></c><c r="C129" s="218"/><c r="D129" s="218"/><c r="E129" s="219"/><c r="F129" s="220"/><c r="G129" s="221"/><c r="H129" s="221"/><c r="I129" s="221"/><c r="J129" s="221"/><c r="K129" s="323"><f>SUM(H129:H134)</f><v>0</v></c><c r="L129" s="323"><f>SUM(I129:I134)</f><v>0</v></c><c r="M129" s="323"><f>SUM(J129:J134)</f><v>0</v></c></row><row r="130" spans="1:13" s="33" customFormat="1" ht="15"><c r="B130" s="155" t="str"><f>Translation!A205</f><v>…</v></c><c r="C130" s="218"/><c r="D130" s="218"/><c r="E130" s="219"/><c r="F130" s="220"/><c r="G130" s="221"/><c r="H130" s="221"/><c r="I130" s="221"/><c r="J130" s="221"/><c r="K130" s="342"/><c r="L130" s="342"/><c r="M130" s="342"/></row><row r="131" spans="1:13" s="33" customFormat="1" ht="15"><c r="B131" s="155" t="str"><f>Translation!A206</f><v>…</v></c><c r="C131" s="218"/><c r="D131" s="218"/><c r="E131" s="219"/><c r="F131" s="220"/><c r="G131" s="221"/><c r="H131" s="221"/><c r="I131" s="221"/><c r="J131" s="221"/><c r="K131" s="342"/><c r="L131" s="342"/><c r="M131" s="342"/></row><row r="132" spans="1:13" s="33" customFormat="1" ht="15"><c r="B132" s="155" t="str"><f>Translation!A207</f><v>…</v></c><c r="C132" s="218"/><c r="D132" s="218"/><c r="E132" s="219"/><c r="F132" s="220"/><c r="G132" s="221"/><c r="H132" s="221"/><c r="I132" s="221"/><c r="J132" s="221"/><c r="K132" s="342"/><c r="L132" s="342"/><c r="M132" s="342"/></row><row r="133" spans="1:13" s="33" customFormat="1" ht="15"><c r="B133" s="155" t="str"><f>Translation!A208</f><v>…</v></c><c r="C133" s="218"/><c r="D133" s="218"/><c r="E133" s="219"/><c r="F133" s="220"/><c r="G133" s="221"/><c r="H133" s="221"/><c r="I133" s="221"/><c r="J133" s="221"/><c r="K133" s="342"/><c r="L133" s="342"/><c r="M133" s="342"/></row><row r="134" spans="1:13" s="33" customFormat="1" ht="7.5" customHeight="1"><c r="B134" s="35"/><c r="C134" s="16"/><c r="D134" s="16"/><c r="E134" s="17"/><c r="F134" s="18"/><c r="G134" s="19"/><c r="H134" s="19"/><c r="I134" s="19"/><c r="J134" s="19"/><c r="K134" s="343"/><c r="L134" s="343"/><c r="M134" s="343"/></row><row r="135" spans="1:13" s="33" customFormat="1" ht="15"><c r="B135" s="243" t="str"><f>Translation!A209</f><v>TOTAL</v></c><c r="C135" s="244"/><c r="D135" s="244"/><c r="E135" s="244"/><c r="F135" s="245"/><c r="G135" s="203"><f>SUM(G14:G133)</f><v>0</v></c><c r="H135" s="203"><f>SUM(H14:H133)</f><v>4470.3709944283346</v></c><c r="I135" s="203"><f>SUM(I14:I133)</f><v>964.31862086468925</v></c><c r="J135" s="203"><f>SUM(J14:J133)</f><v>1881.9954451781105</v></c><c r="K135" s="36"><f>K14+K37+K43+K52+K79+K92+K108+K115+K120+K129</f><v>4492.7691353448918</v></c><c r="L135" s="36"><f>L14+L37+L43+L52+L79+L92+L108+L115+L120+L129</f><v>827.22955783615225</v></c><c r="M135" s="36"><f>M14+M37+M43+M52+M79+M92+M108+M115+M120+M129</f><v>1872.4465434958943</v></c></row><row r="136" spans="1:13" ht="17.25" customHeight="1"><c r="B136" s="37"/><c r="C136" s="38"/><c r="D136" s="39"/><c r="E136" s="40"/><c r="F136" s="41"/><c r="J136" s="42"/></row><row r="137" spans="1:13" s="101" customFormat="1" ht="36"><c r="A137" s="100" t="s"><v>10</v></c><c r="B137" s="242" t="str"><f>Translation!A210</f><v>WEBSITE</v></c><c r="C137" s="242"/><c r="D137" s="242"/><c r="E137" s="242"/><c r="F137" s="242"/><c r="G137" s="242"/><c r="H137" s="242"/><c r="I137" s="242"/><c r="J137" s="242"/><c r="K137" s="242"/><c r="L137" s="242"/><c r="M137" s="242"/></row><row r="138" spans="1:13" ht="15.75" customHeight="1"><c r="A138" s="43"/><c r="C138" s="44" t="str"><f>Translation!A211</f><v>Direct link to the webpage dedicated to ISEAP (if any)</v></c><c r="D138" s="239"/><c r="E138" s="240"/><c r="F138" s="240"/><c r="G138" s="240"/><c r="H138" s="241"/><c r="I138" s="26"/></row><row r="139" spans="1:13" ht="17.25" customHeight="1"><c r="B139" s="37"/><c r="J139" s="42"/></row><row r="140" spans="1:13" ht="12.75" customHeight="1"><c r="B140" s="238"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0" s="238"/><c r="D140" s="238"/><c r="E140" s="238"/><c r="F140" s="238"/><c r="G140" s="238"/><c r="H140" s="238"/><c r="I140" s="238"/><c r="J140" s="238"/><c r="K140" s="238"/><c r="L140" s="238"/><c r="M140" s="238"/></row><row r="141" spans="1:13" ht="15"><c r="B141" s="238"/><c r="C141" s="238"/><c r="D141" s="238"/><c r="E141" s="238"/><c r="F141" s="238"/><c r="G141" s="238"/><c r="H141" s="238"/><c r="I141" s="238"/><c r="J141" s="238"/><c r="K141" s="238"/><c r="L141" s="238"/><c r="M141" s="238"/></row><row r="142" spans="1:13" ht="15"><c r="B142" s="238"/><c r="C142" s="238"/><c r="D142" s="238"/><c r="E142" s="238"/><c r="F142" s="238"/><c r="G142" s="238"/><c r="H142" s="238"/><c r="I142" s="238"/><c r="J142" s="238"/><c r="K142" s="238"/><c r="L142" s="238"/><c r="M142" s="238"/></row><row r="534" spans="3:3"><c r="C534" s="338"/></row><row r="537" spans="3:3"><c r="C537" s="338"/></row><row r="540" spans="3:3"><c r="C540" s="338"/></row><row r="543" spans="3:3"><c r="C543" s="338"/></row><row r="547" spans="3:3"><c r="C547" s="338"/></row><row r="550" spans="3:3"><c r="C550" s="338"/></row><row r="553" spans="3:3"><c r="C553" s="338"/></row></sheetData><mergeCells count="67"><mergeCell ref="K129:K134"/><mergeCell ref="L129:L134"/><mergeCell ref="M129:M134"/><mergeCell ref="K115:K118"/><mergeCell ref="L115:L118"/><mergeCell ref="M115:M118"/><mergeCell ref="K120:K127"/><mergeCell ref="L120:L127"/><mergeCell ref="M120:M127"/><mergeCell ref="L92:L106"/><mergeCell ref="M92:M106"/><mergeCell ref="K108:K113"/><mergeCell ref="L108:L113"/><mergeCell ref="M108:M113"/><mergeCell ref="L14:L35"/><mergeCell ref="M14:M35"/><mergeCell ref="K37:K41"/><mergeCell ref="L37:L41"/><mergeCell ref="M37:M41"/><mergeCell ref="B71:B73"/><mergeCell ref="B79:B81"/><mergeCell ref="B82:B83"/><mergeCell ref="B84:B85"/><mergeCell ref="K14:K35"/><mergeCell ref="K43:K50"/><mergeCell ref="K52:K77"/><mergeCell ref="K79:K90"/><mergeCell ref="B52:B54"/><mergeCell ref="B55:B60"/><mergeCell ref="B61:B63"/><mergeCell ref="B65:B67"/><mergeCell ref="B68:B70"/><mergeCell ref="B26:B27"/><mergeCell ref="B28:B29"/><mergeCell ref="B30:B31"/><mergeCell ref="B43:B44"/><mergeCell ref="B45:B46"/><mergeCell ref="B14:B15"/><mergeCell ref="B16:B19"/><mergeCell ref="B20:B21"/><mergeCell ref="B22:B23"/><mergeCell ref="B24:B25"/><mergeCell ref="L79:L90"/><mergeCell ref="M79:M90"/><mergeCell ref="K92:K106"/><mergeCell ref="B10:M10"/><mergeCell ref="B5:M5"/><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L43:L50"/><mergeCell ref="M43:M50"/><mergeCell ref="L52:L77"/><mergeCell ref="M52:M77"/></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84014B16-4A01-4902-B24C-E26845982A5C}" xmlns:ds="http://schemas.openxmlformats.org/officeDocument/2006/customXml"><ds:schemaRefs><ds:schemaRef ds:uri="http://schemas.microsoft.com/sharepoint/v3/contenttype/forms"/></ds:schemaRefs></ds:datastoreItem>
</file>

<file path=customXml/itemProps2.xml><?xml version="1.0" encoding="UTF-8" standalone="no"?>
<ds:datastoreItem ds:itemID_"{90C1ED45-BB71-4B96-BB09-540939109171}"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3.xml><?xml version="1.0" encoding="UTF-8" standalone="no"?>
<ds:datastoreItem ds:itemID_"{F578009D-2EAA-48F1-9104-16F95533346F}" xmlns:ds="http://schemas.openxmlformats.org/officeDocument/2006/customXml"><ds:schemaRefs><ds:schemaRef ds:uri="http://schemas.microsoft.com/office/2006/metadata/propertie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Filipe Oliveira</dc:creator>
  <cp:lastModifiedBy>zissis</cp:lastModifiedBy>
  <cp:lastPrinted>2011-12-08T15:15:54Z</cp:lastPrinted>
  <dcterms:created xsi:type="dcterms:W3CDTF">2011-03-07T15:38:06Z</dcterms:created>
  <dcterms:modified xsi:type="dcterms:W3CDTF">2012-04-22T18:44:50Z</dcterms:modified>
</cp:coreProperties>
</file>